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ivanova\_OMDP_Actvts_2023\"/>
    </mc:Choice>
  </mc:AlternateContent>
  <workbookProtection workbookPassword="8DEB" lockStructure="1"/>
  <bookViews>
    <workbookView xWindow="0" yWindow="0" windowWidth="28800" windowHeight="12030"/>
  </bookViews>
  <sheets>
    <sheet name="Plan_Obuchenia" sheetId="5" r:id="rId1"/>
    <sheet name="Opis_Finansi" sheetId="8" r:id="rId2"/>
    <sheet name="Katalog23" sheetId="6" state="hidden" r:id="rId3"/>
    <sheet name="Programms" sheetId="7" state="hidden" r:id="rId4"/>
  </sheets>
  <definedNames>
    <definedName name="_xlnm._FilterDatabase" localSheetId="0" hidden="1">Plan_Obuchenia!$A$18:$L$113</definedName>
    <definedName name="Годишни_форуми">Programms!$J$2:$J$3</definedName>
    <definedName name="Дигитална_компетентност">Programms!$G$2:$G$16</definedName>
    <definedName name="Европейски_фондове">Programms!$E$2:$E$8</definedName>
    <definedName name="Електронно_управление">Programms!$F$2:$F$10</definedName>
    <definedName name="Етика_и_интегритет">Programms!$K$2:$K$7</definedName>
    <definedName name="Иновации_в_публичния_сектор">Programms!$H$2:$H$12</definedName>
    <definedName name="Нормотворчество">Programms!$C$2:$C$17</definedName>
    <definedName name="Публични_политики">Programms!$B$2:$B$16</definedName>
    <definedName name="Регулаторна_политика">Programms!$D$2:$D$9</definedName>
    <definedName name="Управление_и_лична_ефективност">Programms!$A$2:$A$15</definedName>
    <definedName name="Чуждоезиково_обучение">Programms!$I$2:$I$3</definedName>
  </definedNames>
  <calcPr calcId="162913"/>
</workbook>
</file>

<file path=xl/calcChain.xml><?xml version="1.0" encoding="utf-8"?>
<calcChain xmlns="http://schemas.openxmlformats.org/spreadsheetml/2006/main">
  <c r="C1" i="8" l="1"/>
  <c r="C100" i="8" l="1"/>
  <c r="D100" i="8"/>
  <c r="E100" i="8"/>
  <c r="C101" i="8"/>
  <c r="D101" i="8"/>
  <c r="E101" i="8"/>
  <c r="C102" i="8"/>
  <c r="D102" i="8"/>
  <c r="E102" i="8"/>
  <c r="C103" i="8"/>
  <c r="D103" i="8"/>
  <c r="E103" i="8"/>
  <c r="C104" i="8"/>
  <c r="D104" i="8"/>
  <c r="E104" i="8"/>
  <c r="C105" i="8"/>
  <c r="D105" i="8"/>
  <c r="E105" i="8"/>
  <c r="C106" i="8"/>
  <c r="D106" i="8"/>
  <c r="E106" i="8"/>
  <c r="C107" i="8"/>
  <c r="D107" i="8"/>
  <c r="E107" i="8"/>
  <c r="C108" i="8"/>
  <c r="D108" i="8"/>
  <c r="E108" i="8"/>
  <c r="C109" i="8"/>
  <c r="D109" i="8"/>
  <c r="E109" i="8"/>
  <c r="C110" i="8"/>
  <c r="D110" i="8"/>
  <c r="E110" i="8"/>
  <c r="C3" i="8"/>
  <c r="D3" i="8"/>
  <c r="E3" i="8"/>
  <c r="C4" i="8"/>
  <c r="D4" i="8"/>
  <c r="E4" i="8"/>
  <c r="C5" i="8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61" i="8"/>
  <c r="C62" i="8"/>
  <c r="D62" i="8"/>
  <c r="E62" i="8"/>
  <c r="C63" i="8"/>
  <c r="D63" i="8"/>
  <c r="E63" i="8"/>
  <c r="C64" i="8"/>
  <c r="D64" i="8"/>
  <c r="E64" i="8"/>
  <c r="C65" i="8"/>
  <c r="D65" i="8"/>
  <c r="E65" i="8"/>
  <c r="C66" i="8"/>
  <c r="D66" i="8"/>
  <c r="E66" i="8"/>
  <c r="C67" i="8"/>
  <c r="D67" i="8"/>
  <c r="E67" i="8"/>
  <c r="C68" i="8"/>
  <c r="D68" i="8"/>
  <c r="E68" i="8"/>
  <c r="C69" i="8"/>
  <c r="D69" i="8"/>
  <c r="E69" i="8"/>
  <c r="C70" i="8"/>
  <c r="D70" i="8"/>
  <c r="E70" i="8"/>
  <c r="C71" i="8"/>
  <c r="D71" i="8"/>
  <c r="E71" i="8"/>
  <c r="C72" i="8"/>
  <c r="D72" i="8"/>
  <c r="E72" i="8"/>
  <c r="C73" i="8"/>
  <c r="D73" i="8"/>
  <c r="E73" i="8"/>
  <c r="C74" i="8"/>
  <c r="D74" i="8"/>
  <c r="E74" i="8"/>
  <c r="C75" i="8"/>
  <c r="D75" i="8"/>
  <c r="E75" i="8"/>
  <c r="C76" i="8"/>
  <c r="D76" i="8"/>
  <c r="E76" i="8"/>
  <c r="C77" i="8"/>
  <c r="D77" i="8"/>
  <c r="E77" i="8"/>
  <c r="C78" i="8"/>
  <c r="D78" i="8"/>
  <c r="E78" i="8"/>
  <c r="C79" i="8"/>
  <c r="D79" i="8"/>
  <c r="E79" i="8"/>
  <c r="C80" i="8"/>
  <c r="D80" i="8"/>
  <c r="E80" i="8"/>
  <c r="C81" i="8"/>
  <c r="D81" i="8"/>
  <c r="E81" i="8"/>
  <c r="C82" i="8"/>
  <c r="D82" i="8"/>
  <c r="E82" i="8"/>
  <c r="C83" i="8"/>
  <c r="D83" i="8"/>
  <c r="E83" i="8"/>
  <c r="C84" i="8"/>
  <c r="D84" i="8"/>
  <c r="E84" i="8"/>
  <c r="C85" i="8"/>
  <c r="D85" i="8"/>
  <c r="E85" i="8"/>
  <c r="C86" i="8"/>
  <c r="D86" i="8"/>
  <c r="E86" i="8"/>
  <c r="C87" i="8"/>
  <c r="D87" i="8"/>
  <c r="E87" i="8"/>
  <c r="C88" i="8"/>
  <c r="D88" i="8"/>
  <c r="E88" i="8"/>
  <c r="C89" i="8"/>
  <c r="D89" i="8"/>
  <c r="E89" i="8"/>
  <c r="C90" i="8"/>
  <c r="D90" i="8"/>
  <c r="E90" i="8"/>
  <c r="C91" i="8"/>
  <c r="D91" i="8"/>
  <c r="E91" i="8"/>
  <c r="C92" i="8"/>
  <c r="D92" i="8"/>
  <c r="E92" i="8"/>
  <c r="C93" i="8"/>
  <c r="D93" i="8"/>
  <c r="E93" i="8"/>
  <c r="C94" i="8"/>
  <c r="D94" i="8"/>
  <c r="E94" i="8"/>
  <c r="C95" i="8"/>
  <c r="D95" i="8"/>
  <c r="E95" i="8"/>
  <c r="C96" i="8"/>
  <c r="D96" i="8"/>
  <c r="E96" i="8"/>
  <c r="C97" i="8"/>
  <c r="D97" i="8"/>
  <c r="E97" i="8"/>
  <c r="C98" i="8"/>
  <c r="D98" i="8"/>
  <c r="E98" i="8"/>
  <c r="C99" i="8"/>
  <c r="D99" i="8"/>
  <c r="E99" i="8"/>
  <c r="D2" i="8"/>
  <c r="C2" i="8"/>
  <c r="C111" i="8"/>
  <c r="C112" i="8"/>
  <c r="C113" i="8"/>
  <c r="H22" i="5"/>
  <c r="H23" i="5"/>
  <c r="H24" i="5"/>
  <c r="H25" i="5"/>
  <c r="H26" i="5"/>
  <c r="H27" i="5"/>
  <c r="H28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H19" i="5"/>
  <c r="I19" i="5"/>
  <c r="H21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20" i="5"/>
  <c r="F103" i="8" l="1"/>
  <c r="F100" i="8"/>
  <c r="F101" i="8"/>
  <c r="F102" i="8"/>
  <c r="F110" i="8"/>
  <c r="F106" i="8"/>
  <c r="F107" i="8"/>
  <c r="F108" i="8"/>
  <c r="F104" i="8"/>
  <c r="F109" i="8"/>
  <c r="F105" i="8"/>
  <c r="F98" i="8"/>
  <c r="F94" i="8"/>
  <c r="F90" i="8"/>
  <c r="F86" i="8"/>
  <c r="F82" i="8"/>
  <c r="F78" i="8"/>
  <c r="F74" i="8"/>
  <c r="F70" i="8"/>
  <c r="F66" i="8"/>
  <c r="F62" i="8"/>
  <c r="F58" i="8"/>
  <c r="F54" i="8"/>
  <c r="F50" i="8"/>
  <c r="F46" i="8"/>
  <c r="F42" i="8"/>
  <c r="F38" i="8"/>
  <c r="F34" i="8"/>
  <c r="F30" i="8"/>
  <c r="F26" i="8"/>
  <c r="F22" i="8"/>
  <c r="F18" i="8"/>
  <c r="F14" i="8"/>
  <c r="F10" i="8"/>
  <c r="F6" i="8"/>
  <c r="F97" i="8"/>
  <c r="F93" i="8"/>
  <c r="F89" i="8"/>
  <c r="F85" i="8"/>
  <c r="F81" i="8"/>
  <c r="F77" i="8"/>
  <c r="F73" i="8"/>
  <c r="F69" i="8"/>
  <c r="F65" i="8"/>
  <c r="F61" i="8"/>
  <c r="F57" i="8"/>
  <c r="F53" i="8"/>
  <c r="F49" i="8"/>
  <c r="F45" i="8"/>
  <c r="F41" i="8"/>
  <c r="F37" i="8"/>
  <c r="F33" i="8"/>
  <c r="F29" i="8"/>
  <c r="F25" i="8"/>
  <c r="F21" i="8"/>
  <c r="F17" i="8"/>
  <c r="F13" i="8"/>
  <c r="F9" i="8"/>
  <c r="F5" i="8"/>
  <c r="F96" i="8"/>
  <c r="F92" i="8"/>
  <c r="F88" i="8"/>
  <c r="F84" i="8"/>
  <c r="F80" i="8"/>
  <c r="F76" i="8"/>
  <c r="F72" i="8"/>
  <c r="F68" i="8"/>
  <c r="F64" i="8"/>
  <c r="F60" i="8"/>
  <c r="F56" i="8"/>
  <c r="F52" i="8"/>
  <c r="F48" i="8"/>
  <c r="F44" i="8"/>
  <c r="F40" i="8"/>
  <c r="F36" i="8"/>
  <c r="F32" i="8"/>
  <c r="F28" i="8"/>
  <c r="F24" i="8"/>
  <c r="F20" i="8"/>
  <c r="F16" i="8"/>
  <c r="F12" i="8"/>
  <c r="F8" i="8"/>
  <c r="F4" i="8"/>
  <c r="F99" i="8"/>
  <c r="F95" i="8"/>
  <c r="F91" i="8"/>
  <c r="F87" i="8"/>
  <c r="F83" i="8"/>
  <c r="F79" i="8"/>
  <c r="F75" i="8"/>
  <c r="F71" i="8"/>
  <c r="F67" i="8"/>
  <c r="F63" i="8"/>
  <c r="F59" i="8"/>
  <c r="F55" i="8"/>
  <c r="F51" i="8"/>
  <c r="F47" i="8"/>
  <c r="F43" i="8"/>
  <c r="F39" i="8"/>
  <c r="F35" i="8"/>
  <c r="F31" i="8"/>
  <c r="F27" i="8"/>
  <c r="F23" i="8"/>
  <c r="F19" i="8"/>
  <c r="F15" i="8"/>
  <c r="F11" i="8"/>
  <c r="F7" i="8"/>
  <c r="F3" i="8"/>
  <c r="E2" i="8"/>
  <c r="C4" i="5"/>
  <c r="E111" i="8" l="1"/>
  <c r="Q3" i="7"/>
  <c r="P4" i="7"/>
  <c r="P5" i="7"/>
  <c r="P6" i="7"/>
  <c r="P7" i="7"/>
  <c r="P8" i="7"/>
  <c r="P9" i="7"/>
  <c r="P10" i="7"/>
  <c r="P11" i="7"/>
  <c r="P3" i="7"/>
  <c r="O4" i="7"/>
  <c r="O5" i="7"/>
  <c r="O6" i="7"/>
  <c r="O7" i="7"/>
  <c r="O8" i="7"/>
  <c r="O9" i="7"/>
  <c r="O10" i="7"/>
  <c r="O11" i="7"/>
  <c r="O3" i="7"/>
  <c r="N3" i="7"/>
  <c r="N4" i="7"/>
  <c r="N5" i="7"/>
  <c r="N6" i="7"/>
  <c r="N7" i="7"/>
  <c r="N8" i="7"/>
  <c r="N9" i="7"/>
  <c r="N10" i="7"/>
  <c r="N11" i="7"/>
  <c r="C9" i="5" l="1"/>
  <c r="C6" i="5" l="1"/>
  <c r="C11" i="5"/>
  <c r="C7" i="5"/>
  <c r="C8" i="5"/>
  <c r="C12" i="5"/>
  <c r="C10" i="5"/>
  <c r="C14" i="5"/>
  <c r="C5" i="5"/>
  <c r="F2" i="8"/>
  <c r="F111" i="8" s="1"/>
</calcChain>
</file>

<file path=xl/sharedStrings.xml><?xml version="1.0" encoding="utf-8"?>
<sst xmlns="http://schemas.openxmlformats.org/spreadsheetml/2006/main" count="665" uniqueCount="284">
  <si>
    <t>№</t>
  </si>
  <si>
    <t>П-5</t>
  </si>
  <si>
    <t>Ч-1</t>
  </si>
  <si>
    <t>ДК-2</t>
  </si>
  <si>
    <t>ЕФ-2</t>
  </si>
  <si>
    <t>Принципи на кръговата икономика</t>
  </si>
  <si>
    <t>УМ-12</t>
  </si>
  <si>
    <t>ЕФ-5</t>
  </si>
  <si>
    <t>Анализ и визуализация на бази данни – базов</t>
  </si>
  <si>
    <t>Информационна и медийна грамотност</t>
  </si>
  <si>
    <t>ДК-4</t>
  </si>
  <si>
    <t>УМ-7</t>
  </si>
  <si>
    <t>ДК-9</t>
  </si>
  <si>
    <t>ДК-7</t>
  </si>
  <si>
    <t>ДК-8</t>
  </si>
  <si>
    <t>ДК-13</t>
  </si>
  <si>
    <t>УМ-13</t>
  </si>
  <si>
    <t>ЕФ-1</t>
  </si>
  <si>
    <t>П-13</t>
  </si>
  <si>
    <t>ДК-3</t>
  </si>
  <si>
    <t>ЕФ-3</t>
  </si>
  <si>
    <t>ДК-1</t>
  </si>
  <si>
    <t>Н-13</t>
  </si>
  <si>
    <t>ЕФ-4</t>
  </si>
  <si>
    <t>Електронно управление</t>
  </si>
  <si>
    <t>Е-2</t>
  </si>
  <si>
    <t>Е-5</t>
  </si>
  <si>
    <t>Зелена администрация</t>
  </si>
  <si>
    <t>Социални иновации</t>
  </si>
  <si>
    <t>Нови технологии в управлението - изкуствен интелект и машинно учене</t>
  </si>
  <si>
    <t>Управление на риска в организациите от публичния сектор</t>
  </si>
  <si>
    <t>УМ-2</t>
  </si>
  <si>
    <t>Колаборативни иновации в управлението на администрацията</t>
  </si>
  <si>
    <t>УМ-3</t>
  </si>
  <si>
    <r>
      <t>Лидерски умения за развитие на служителите</t>
    </r>
    <r>
      <rPr>
        <b/>
        <sz val="12"/>
        <color rgb="FF000000"/>
        <rFont val="Calibri"/>
        <family val="2"/>
        <charset val="204"/>
        <scheme val="minor"/>
      </rPr>
      <t xml:space="preserve"> </t>
    </r>
  </si>
  <si>
    <t>Екипна ефективност</t>
  </si>
  <si>
    <t xml:space="preserve">Комуникационни умения </t>
  </si>
  <si>
    <t>УМ-6</t>
  </si>
  <si>
    <t>УМ-5</t>
  </si>
  <si>
    <t>УМ-4</t>
  </si>
  <si>
    <t>УМ-1</t>
  </si>
  <si>
    <t xml:space="preserve">Емоционална интелигентност </t>
  </si>
  <si>
    <t>Здраве и благосъстояние на служителите на работното място</t>
  </si>
  <si>
    <t>УМ-8</t>
  </si>
  <si>
    <t>УМ-9</t>
  </si>
  <si>
    <t>Актуални проблеми в прилагането на нормативната уредба за УЧР</t>
  </si>
  <si>
    <t>УМ-10</t>
  </si>
  <si>
    <t>Стратегии и политики за противодействие на рисковете в държавната администрация</t>
  </si>
  <si>
    <t>УМ-11</t>
  </si>
  <si>
    <t>Интервюто като метод за оценяване при подбор на служителите</t>
  </si>
  <si>
    <t>Добри практики и решения в УЧР</t>
  </si>
  <si>
    <t>Работа с jobs.government.bg – портал за работа в държавната администрация</t>
  </si>
  <si>
    <t>УМ-14</t>
  </si>
  <si>
    <t>Превенция и противодействие на корупцията в държавната администрация</t>
  </si>
  <si>
    <t>П-1</t>
  </si>
  <si>
    <t>Н-1</t>
  </si>
  <si>
    <t>Кодекс за поведение на служителите - функции и основни акценти</t>
  </si>
  <si>
    <t>П-2</t>
  </si>
  <si>
    <t>П-3</t>
  </si>
  <si>
    <t>П-4</t>
  </si>
  <si>
    <t>П-6</t>
  </si>
  <si>
    <t>П-7</t>
  </si>
  <si>
    <t>П-8</t>
  </si>
  <si>
    <t>П-9</t>
  </si>
  <si>
    <t>П-10</t>
  </si>
  <si>
    <t>П-11</t>
  </si>
  <si>
    <t>П-12</t>
  </si>
  <si>
    <t>П-14</t>
  </si>
  <si>
    <t>П-15</t>
  </si>
  <si>
    <t>Достъп до обществена информация</t>
  </si>
  <si>
    <t>Методи за колаборативна работа със заинтересовани страни</t>
  </si>
  <si>
    <t>Обща рамка за оценка (CAF) – инструмент за управление на качеството в публичната администрация</t>
  </si>
  <si>
    <t>Н-2</t>
  </si>
  <si>
    <t>Н-3</t>
  </si>
  <si>
    <t>Н-4</t>
  </si>
  <si>
    <t>Н-5</t>
  </si>
  <si>
    <t>Н-6</t>
  </si>
  <si>
    <t>Н-7</t>
  </si>
  <si>
    <t>Н-8</t>
  </si>
  <si>
    <t>Н-9</t>
  </si>
  <si>
    <t>Н-10</t>
  </si>
  <si>
    <t>Н-11</t>
  </si>
  <si>
    <t>Н-12</t>
  </si>
  <si>
    <t>Н-14</t>
  </si>
  <si>
    <t>Н-15</t>
  </si>
  <si>
    <t>Практическо нормотворчество</t>
  </si>
  <si>
    <t>Прилагане на Административнопроцесуалния кодекс (за неюристи)</t>
  </si>
  <si>
    <t>Практически проблеми на административните нарушения и наказания (за юристи)</t>
  </si>
  <si>
    <t xml:space="preserve">Практически проблеми на административните нарушения и наказания (за неюристи) </t>
  </si>
  <si>
    <t>Издаване, контрол и изпълнение на индивидуални административни актове по устройство на територията</t>
  </si>
  <si>
    <t>Прилагане на Закона за обществени поръчки</t>
  </si>
  <si>
    <t>Административно обслужване</t>
  </si>
  <si>
    <t xml:space="preserve">Прогнозиране на потребностите и планиране на обществени поръчки  </t>
  </si>
  <si>
    <t>Правна уредба на защитата на личните данни</t>
  </si>
  <si>
    <t>Доказателствена стойност на електронния документ</t>
  </si>
  <si>
    <t>Цифрова Европа</t>
  </si>
  <si>
    <t>Обща рамка за финансиране 2021-2027 – нови моменти в Европейските програми</t>
  </si>
  <si>
    <t>ЕФ-6</t>
  </si>
  <si>
    <t>ЕФ-7</t>
  </si>
  <si>
    <t>Е-1</t>
  </si>
  <si>
    <t>Е-3</t>
  </si>
  <si>
    <t>Е-4</t>
  </si>
  <si>
    <t>Е-6</t>
  </si>
  <si>
    <t>Е-7</t>
  </si>
  <si>
    <t>Е-8</t>
  </si>
  <si>
    <t>Дигитална трансформация</t>
  </si>
  <si>
    <t>Оперативна съвместимост и информационна сигурност</t>
  </si>
  <si>
    <t>Електронен подпис и електронно подписани документи</t>
  </si>
  <si>
    <t>Приложение на системите за електронно управление</t>
  </si>
  <si>
    <t>Електронен документ и електронен подпис (базов модул)</t>
  </si>
  <si>
    <t>Информационна и мрежова сигурност в подкрепа на реформите в публичната администрация</t>
  </si>
  <si>
    <t>ДК-5</t>
  </si>
  <si>
    <t>ДК-6</t>
  </si>
  <si>
    <t>ДК-10</t>
  </si>
  <si>
    <t>ДК-11</t>
  </si>
  <si>
    <t>ДК-12</t>
  </si>
  <si>
    <t>Анализ и визуализация на бази данни – за напреднали</t>
  </si>
  <si>
    <t>Въведение в цифровите права</t>
  </si>
  <si>
    <t>Колаборативна работа в дигитална среда</t>
  </si>
  <si>
    <t xml:space="preserve">Популяризиране дейността на публичните институции в социалните мрежи </t>
  </si>
  <si>
    <t>Защита на личните данни в дигитална среда</t>
  </si>
  <si>
    <t>Социални мрежи в публичния сектор - създаване и управление</t>
  </si>
  <si>
    <t>Ч-2</t>
  </si>
  <si>
    <t xml:space="preserve">Комуникативни умения на английски език </t>
  </si>
  <si>
    <t>Английски език за работа с институциите на ЕС</t>
  </si>
  <si>
    <t>Учебни часове</t>
  </si>
  <si>
    <t>Сигнатура ИПА</t>
  </si>
  <si>
    <t>Сума</t>
  </si>
  <si>
    <t>ДУ</t>
  </si>
  <si>
    <t>ОБЩО ВСИЧКИ ОБУЧЕНИЯ</t>
  </si>
  <si>
    <t>ПЛАН ЗА ОБУЧЕНИЕ НА</t>
  </si>
  <si>
    <t>Нормотворчество</t>
  </si>
  <si>
    <t>Дигитална компетентност</t>
  </si>
  <si>
    <t>Устойчиво развитие и иновации</t>
  </si>
  <si>
    <t>Чуждоезиково обучение</t>
  </si>
  <si>
    <t>Програма</t>
  </si>
  <si>
    <t>Управление_и_лична_ефективност</t>
  </si>
  <si>
    <t>Публични_политики</t>
  </si>
  <si>
    <t>Електронно_управление</t>
  </si>
  <si>
    <t>Дигитална_компетентност</t>
  </si>
  <si>
    <t>Чуждоезиково_обучение</t>
  </si>
  <si>
    <t>Европейски_фондове</t>
  </si>
  <si>
    <t xml:space="preserve">       Управление и лична ефективност</t>
  </si>
  <si>
    <t xml:space="preserve">Публични политики               </t>
  </si>
  <si>
    <t xml:space="preserve">Нормотворчество           </t>
  </si>
  <si>
    <t>България в Европейския                        съюз</t>
  </si>
  <si>
    <t>Европейски              фондове</t>
  </si>
  <si>
    <t>УПРАВЛЕНИЕ И ЛИЧНА ЕФЕКТИВНОСТ</t>
  </si>
  <si>
    <t>ПУБЛИЧНИ ПОЛИТИКИ</t>
  </si>
  <si>
    <t>НОРМОТВОРЧЕСТВО</t>
  </si>
  <si>
    <t>БЪЛГАРИЯ В ЕВРОПЕЙСКИЯ СЪЮЗ</t>
  </si>
  <si>
    <t>ЕВРОПЕЙСКИ ФОНДОВЕ</t>
  </si>
  <si>
    <t>ЕЛЕКТРОННО УПРАВЛЕНИЕ</t>
  </si>
  <si>
    <t>ДИГИТАЛНА КОМПЕТЕНТНОСТ</t>
  </si>
  <si>
    <t>УСТОЙЧИВО РАЗВИТИЕ И ИНОВАЦИИ</t>
  </si>
  <si>
    <t>ЧУЖДОЕЗИКОВО ОБУЧЕНИЕ</t>
  </si>
  <si>
    <t>Обща сума курсове по програмата</t>
  </si>
  <si>
    <t>Брой участници</t>
  </si>
  <si>
    <t>Единична цена
(лв.)</t>
  </si>
  <si>
    <t>СИГНАТУРА НА КУРСА</t>
  </si>
  <si>
    <t>ПЛАТЕЖНО НАРЕЖДАНЕ № / ДАТА 
за направен превод към ИПА</t>
  </si>
  <si>
    <t>ОБЩА СУМА ЗА КУРС</t>
  </si>
  <si>
    <t>Автоматично зареждащи се полета</t>
  </si>
  <si>
    <t>Моля, изберете първо програма от Каталога, 
а след това сигнатура на курса от падащите менюта в клетките.</t>
  </si>
  <si>
    <t>СЛЕД ПОПЪЛВАНЕ НА ВСИЧКИ ДАННИ В ТАБЛИЦАТА, АВТОМАТИЧНО ЩЕ СЕ ГЕНЕРИРА ОПИС НА ОБУЧЕНИЯТА, КОЙТО МОЖЕ ДА ВИДИТЕ В ЛИСТ/SHEET OPIS_FINANSI</t>
  </si>
  <si>
    <t>форма на обучение</t>
  </si>
  <si>
    <t>е-курс с лектор</t>
  </si>
  <si>
    <t>присъствена</t>
  </si>
  <si>
    <t>е-модул</t>
  </si>
  <si>
    <t>смесена</t>
  </si>
  <si>
    <t>ГФ-1</t>
  </si>
  <si>
    <t>Годишна среща на специалистите по човешки ресурси</t>
  </si>
  <si>
    <t>Годишни_форуми</t>
  </si>
  <si>
    <t>(ВПИСВА СЕ НАИМЕНОВАНИЕТО НА АДМИНИСТРАЦИЯТА)</t>
  </si>
  <si>
    <t>Име, Презиме, Фамилия</t>
  </si>
  <si>
    <t>Длъжност</t>
  </si>
  <si>
    <t>ПРОГРАМА ОТ КАТАЛОГА НА ИПА</t>
  </si>
  <si>
    <t>Наименование на обучението</t>
  </si>
  <si>
    <t>Продължителност в учебни часове</t>
  </si>
  <si>
    <t>Форма на обучение</t>
  </si>
  <si>
    <t>Цена (лв.)</t>
  </si>
  <si>
    <t>Бележки</t>
  </si>
  <si>
    <t>Дирекция/Отдел/Сектор</t>
  </si>
  <si>
    <t>Личен или персонален служебен имейл</t>
  </si>
  <si>
    <t>Моля, впишете данните на курсиста в колони  от 2 до 5</t>
  </si>
  <si>
    <t>Управлението на качеството в публичната администрация, чрез прилагане на Европейския модел CAF</t>
  </si>
  <si>
    <t>Кризи и управление на промяната. Стратегическо лидерство и умения за справяне</t>
  </si>
  <si>
    <t>Управление на задачи. Добри практики и процеси</t>
  </si>
  <si>
    <t>УМ-15</t>
  </si>
  <si>
    <t>УМ-16</t>
  </si>
  <si>
    <t>Годишни цели на администрацията и връзка със стратегическите документи и бюджетното прогнозиране</t>
  </si>
  <si>
    <t>Процесът на публични политики в български контекст</t>
  </si>
  <si>
    <t>Източници на данни. Събиране и анализиране на данни и информация при разработване и мониторинг на политики</t>
  </si>
  <si>
    <t>Вътрешен контрол</t>
  </si>
  <si>
    <t>Методология за функционален анализ</t>
  </si>
  <si>
    <t>Работа с хора с увреждания</t>
  </si>
  <si>
    <t>Отворени данни. Нормативна рамка и политика за отворени данни. Практически аспекти при управление, съхранение и споделяне на данни</t>
  </si>
  <si>
    <t>Оптимизация на процесите в администрацията – техники за по-ефективно и по-ефикасно предоставяне на услуги</t>
  </si>
  <si>
    <t>Водене на преговори и вземане на решения в Европейския съюз</t>
  </si>
  <si>
    <t>Възможности за България от Европейската зелена сделка</t>
  </si>
  <si>
    <t>П-16</t>
  </si>
  <si>
    <t xml:space="preserve">Партньорство за открито управление </t>
  </si>
  <si>
    <t xml:space="preserve">Цели за устойчиво развитие на ООН </t>
  </si>
  <si>
    <t>П-17</t>
  </si>
  <si>
    <t>Прилагане на Административнопроцесуалния кодекс (за юристи)</t>
  </si>
  <si>
    <t>Право на Европейския съюз и неговото прилагане в България</t>
  </si>
  <si>
    <t xml:space="preserve">Организация на документооборота в държавната администрация </t>
  </si>
  <si>
    <t xml:space="preserve">Работа с Централизирана автоматизирана информационна система (ЦАИС) “Електронни обществени поръчки”  </t>
  </si>
  <si>
    <t>Н-16</t>
  </si>
  <si>
    <t>Правна и нормативна рамка в областта на данните в контекста на Европейската стратегия за данни и правните инструменти на ОИСР</t>
  </si>
  <si>
    <t>РП-1</t>
  </si>
  <si>
    <t>РП-2</t>
  </si>
  <si>
    <t>РП-3</t>
  </si>
  <si>
    <t>РП-4</t>
  </si>
  <si>
    <t>РП-5</t>
  </si>
  <si>
    <t>РП-6</t>
  </si>
  <si>
    <t>РП-7</t>
  </si>
  <si>
    <t>РП-8</t>
  </si>
  <si>
    <t>Регулаторна_политика</t>
  </si>
  <si>
    <t>Извършване на предварителна оценка на въздействието на нормативни актове (част 1)</t>
  </si>
  <si>
    <t>Извършване на предварителна оценка на въздействието на нормативни актове (част 2)</t>
  </si>
  <si>
    <t>Емпирични социални изследвания: Въведение - методи за анализ</t>
  </si>
  <si>
    <t xml:space="preserve">Извършване на последваща оценка на въздействието на нормативни актове </t>
  </si>
  <si>
    <t xml:space="preserve">Обществени консултации и гражданско участие </t>
  </si>
  <si>
    <t>Обща рамка на регулаторната политика в България</t>
  </si>
  <si>
    <t xml:space="preserve">Статистическа грамотност – лесен достъп до качествени данни </t>
  </si>
  <si>
    <t>Финансови инструменти и комбинирано финансиране</t>
  </si>
  <si>
    <t>Управление и контрол на средствата от Европейския съюз. Избягване на риска от нередности и финансови корекции</t>
  </si>
  <si>
    <t xml:space="preserve">Интегрирани териториални инвестиции 2021 – 2027 г. </t>
  </si>
  <si>
    <t>Механизъм за възстановяване и устойчивост - новото предизвикателство за периода 2021-2026 г. - актуализиран</t>
  </si>
  <si>
    <t>Работа с ИСУН 2020 – мониторинг и финансов контрол</t>
  </si>
  <si>
    <t>Електронно кандидатстване и електронно отчитане в ИСУН 2020</t>
  </si>
  <si>
    <t>Правна рамка на електронното управление</t>
  </si>
  <si>
    <t>Основни положения в създаването на рамка за управление на данни в организацията</t>
  </si>
  <si>
    <t>Е-9</t>
  </si>
  <si>
    <t>Електронни таблици (по ECDL) – базов</t>
  </si>
  <si>
    <t>Умения за работа с презентационен софтуер</t>
  </si>
  <si>
    <t>Въведение в киберсигурността. Базова оценка на риска в работна среда</t>
  </si>
  <si>
    <t>Противодействие на дезинформацията в ЕС</t>
  </si>
  <si>
    <t>ДК-14</t>
  </si>
  <si>
    <t>ДК-15</t>
  </si>
  <si>
    <t xml:space="preserve">Интерактивно видео и онлайн презентации с Prezi </t>
  </si>
  <si>
    <t>Иновации_в_публичния_сектор</t>
  </si>
  <si>
    <t>ИП-1</t>
  </si>
  <si>
    <t>ИП-2</t>
  </si>
  <si>
    <t>ИП-3</t>
  </si>
  <si>
    <t>ИП-4</t>
  </si>
  <si>
    <t>ИП-5</t>
  </si>
  <si>
    <t>ИП-6</t>
  </si>
  <si>
    <t>ИП-7</t>
  </si>
  <si>
    <t>ИП-8</t>
  </si>
  <si>
    <t>ИП-9</t>
  </si>
  <si>
    <t>ИП-10</t>
  </si>
  <si>
    <t>ИП-11</t>
  </si>
  <si>
    <t>Етика_и_интегритет</t>
  </si>
  <si>
    <t>ЕИ-1</t>
  </si>
  <si>
    <t>ЕИ-2</t>
  </si>
  <si>
    <t>ЕИ-3</t>
  </si>
  <si>
    <t>ЕИ-4</t>
  </si>
  <si>
    <t>ЕИ-5</t>
  </si>
  <si>
    <t>ЕИ-6</t>
  </si>
  <si>
    <t xml:space="preserve">Политика за интелигентна специализация и прилагането ѝ на местно ниво </t>
  </si>
  <si>
    <t>Енергийна ефективност</t>
  </si>
  <si>
    <t xml:space="preserve">Устойчиви финанси </t>
  </si>
  <si>
    <t>Политики и инструменти за научни изследвания, иновации и технологичен трансфер -  актуализиран</t>
  </si>
  <si>
    <t>Нови технологии в управлението - облачни технологии</t>
  </si>
  <si>
    <t>Нови технологии в управлението - светът на данните</t>
  </si>
  <si>
    <t>Нови технологии в управлението  - блокчейн</t>
  </si>
  <si>
    <t>Умните градове – дигитални решения и устойчиви политики</t>
  </si>
  <si>
    <t>Основи на дистанционните аерокосмически технологии и ГИС, обработка на високо стойностни данни</t>
  </si>
  <si>
    <t>Предотвратяване и установяване на конфликт на интереси</t>
  </si>
  <si>
    <t>Борба с противоправното поведение засягащо финансовите интереси на ЕС</t>
  </si>
  <si>
    <t>Интегритет, идентичност, личност. Организационна среда и методи за изследване</t>
  </si>
  <si>
    <t>Подкуп на чужди длъжностни лица и сигнализиране при съмнение за извършено престъпление</t>
  </si>
  <si>
    <t>Име на курса Каталог 2023</t>
  </si>
  <si>
    <t>Съд на Европейския съюз и ключови производства пред него</t>
  </si>
  <si>
    <t>Електронни таблици (по ECDL) – за напреднали</t>
  </si>
  <si>
    <t>ГФ-4</t>
  </si>
  <si>
    <t>Годишна среща на експертите по дигитални административни услуги</t>
  </si>
  <si>
    <t xml:space="preserve">ОБЩО 
СУМА КУРСОВЕ </t>
  </si>
  <si>
    <t>ОБЩ БРОЙ УЧАСТНИЦИ</t>
  </si>
  <si>
    <t>Действия на ЕС в областта на климата - политики и мерки</t>
  </si>
  <si>
    <t>Публични услуги и предизвикателства пред околната среда: работа в Европейски контекст (на английски език)</t>
  </si>
  <si>
    <t>ВПИСВА СЕ ИМЕ НА АДМИНИСТРАЦИЯТА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</si>
</sst>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лв.&quot;"/>
    <numFmt numFmtId="165" formatCode="_-* #,##0.00\ [$лв.-402]_-;\-* #,##0.00\ [$лв.-402]_-;_-* &quot;-&quot;??\ [$лв.-402]_-;_-@_-"/>
    <numFmt numFmtId="166" formatCode="#,##0.00\ &quot;лв.&quot;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theme="1" tint="0.34998626667073579"/>
      <name val="Times New Roman"/>
      <family val="1"/>
      <charset val="204"/>
    </font>
    <font>
      <b/>
      <sz val="14"/>
      <color theme="1" tint="0.34998626667073579"/>
      <name val="Times New Roman"/>
      <family val="1"/>
      <charset val="204"/>
    </font>
    <font>
      <b/>
      <sz val="16"/>
      <color theme="1" tint="0.3499862666707357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00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2" borderId="0" xfId="0" applyFill="1"/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65" fontId="0" fillId="0" borderId="0" xfId="0" applyNumberFormat="1"/>
    <xf numFmtId="165" fontId="0" fillId="2" borderId="0" xfId="0" applyNumberFormat="1" applyFill="1"/>
    <xf numFmtId="165" fontId="0" fillId="0" borderId="0" xfId="0" applyNumberFormat="1" applyFill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/>
    <xf numFmtId="0" fontId="5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5" fillId="0" borderId="0" xfId="0" applyFont="1"/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center" wrapText="1"/>
    </xf>
    <xf numFmtId="0" fontId="5" fillId="0" borderId="0" xfId="0" applyFont="1" applyFill="1" applyBorder="1"/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wrapText="1"/>
    </xf>
    <xf numFmtId="0" fontId="5" fillId="0" borderId="0" xfId="0" applyFont="1" applyFill="1"/>
    <xf numFmtId="0" fontId="1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justify" vertical="center"/>
    </xf>
    <xf numFmtId="0" fontId="12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7" xfId="0" applyFont="1" applyBorder="1" applyAlignment="1">
      <alignment horizontal="left" wrapText="1"/>
    </xf>
    <xf numFmtId="165" fontId="7" fillId="0" borderId="8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165" fontId="7" fillId="0" borderId="3" xfId="0" applyNumberFormat="1" applyFont="1" applyBorder="1" applyAlignment="1">
      <alignment horizontal="left" wrapText="1"/>
    </xf>
    <xf numFmtId="165" fontId="7" fillId="0" borderId="14" xfId="0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6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Protection="1">
      <protection locked="0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10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vertical="center"/>
      <protection locked="0" hidden="1"/>
    </xf>
    <xf numFmtId="0" fontId="5" fillId="0" borderId="0" xfId="0" applyFont="1" applyAlignment="1"/>
    <xf numFmtId="0" fontId="2" fillId="0" borderId="2" xfId="0" applyFont="1" applyFill="1" applyBorder="1" applyAlignment="1">
      <alignment horizontal="justify"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wrapText="1"/>
    </xf>
    <xf numFmtId="0" fontId="17" fillId="0" borderId="0" xfId="0" applyFont="1" applyFill="1"/>
    <xf numFmtId="0" fontId="9" fillId="4" borderId="0" xfId="0" applyFont="1" applyFill="1" applyAlignment="1">
      <alignment horizontal="left" wrapText="1"/>
    </xf>
    <xf numFmtId="0" fontId="11" fillId="5" borderId="0" xfId="0" applyFont="1" applyFill="1" applyAlignment="1">
      <alignment horizontal="right" wrapText="1"/>
    </xf>
    <xf numFmtId="0" fontId="8" fillId="5" borderId="0" xfId="0" applyFont="1" applyFill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D005"/>
      <color rgb="FF0E9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113"/>
  <sheetViews>
    <sheetView tabSelected="1" topLeftCell="A3" zoomScale="91" zoomScaleNormal="91" workbookViewId="0">
      <pane xSplit="2" ySplit="16" topLeftCell="E31" activePane="bottomRight" state="frozen"/>
      <selection activeCell="A14" sqref="A14"/>
      <selection pane="topRight" activeCell="C14" sqref="C14"/>
      <selection pane="bottomLeft" activeCell="A19" sqref="A19"/>
      <selection pane="bottomRight" activeCell="F32" sqref="F32"/>
    </sheetView>
  </sheetViews>
  <sheetFormatPr defaultColWidth="9.140625" defaultRowHeight="18.75" x14ac:dyDescent="0.3"/>
  <cols>
    <col min="1" max="1" width="5.42578125" style="50" customWidth="1"/>
    <col min="2" max="2" width="42.42578125" style="71" customWidth="1"/>
    <col min="3" max="3" width="21.140625" style="71" customWidth="1"/>
    <col min="4" max="4" width="40.140625" style="71" customWidth="1"/>
    <col min="5" max="5" width="29.5703125" style="71" customWidth="1"/>
    <col min="6" max="6" width="56.5703125" style="89" customWidth="1"/>
    <col min="7" max="7" width="38.85546875" style="51" customWidth="1"/>
    <col min="8" max="8" width="55.7109375" style="80" customWidth="1"/>
    <col min="9" max="10" width="30.85546875" style="52" customWidth="1"/>
    <col min="11" max="11" width="22.140625" style="52" customWidth="1"/>
    <col min="12" max="12" width="29.7109375" style="28" customWidth="1"/>
    <col min="13" max="13" width="55" style="28" customWidth="1"/>
    <col min="14" max="16384" width="9.140625" style="28"/>
  </cols>
  <sheetData>
    <row r="1" spans="1:20" ht="41.25" customHeight="1" x14ac:dyDescent="0.25">
      <c r="A1" s="116" t="s">
        <v>130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20" ht="41.25" customHeight="1" thickBot="1" x14ac:dyDescent="0.3">
      <c r="A2" s="117" t="s">
        <v>173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20" ht="62.25" hidden="1" customHeight="1" thickTop="1" thickBot="1" x14ac:dyDescent="0.3">
      <c r="A3" s="29" t="s">
        <v>0</v>
      </c>
      <c r="B3" s="61" t="s">
        <v>135</v>
      </c>
      <c r="C3" s="62" t="s">
        <v>156</v>
      </c>
      <c r="D3" s="63"/>
      <c r="E3" s="63"/>
      <c r="F3" s="87"/>
      <c r="G3" s="25"/>
      <c r="H3" s="77"/>
      <c r="I3" s="25"/>
      <c r="J3" s="25"/>
      <c r="K3" s="30"/>
    </row>
    <row r="4" spans="1:20" ht="30" hidden="1" customHeight="1" x14ac:dyDescent="0.3">
      <c r="A4" s="31">
        <v>1</v>
      </c>
      <c r="B4" s="64" t="s">
        <v>147</v>
      </c>
      <c r="C4" s="65">
        <f>COUNTIF(Opis_Finansi!G17:G111,"ум")</f>
        <v>0</v>
      </c>
      <c r="D4" s="66"/>
      <c r="E4" s="67"/>
      <c r="F4" s="26"/>
      <c r="G4" s="32"/>
      <c r="H4" s="78"/>
      <c r="I4" s="33"/>
      <c r="J4" s="33"/>
      <c r="K4" s="32"/>
      <c r="L4" s="34"/>
      <c r="M4" s="34"/>
      <c r="N4" s="34"/>
      <c r="O4" s="34"/>
      <c r="P4" s="34"/>
      <c r="Q4" s="34"/>
      <c r="R4" s="34"/>
      <c r="S4" s="34"/>
    </row>
    <row r="5" spans="1:20" ht="20.25" hidden="1" customHeight="1" x14ac:dyDescent="0.3">
      <c r="A5" s="35">
        <v>2</v>
      </c>
      <c r="B5" s="68" t="s">
        <v>148</v>
      </c>
      <c r="C5" s="69">
        <f>SUMIF($G$19:$G$113,"*П*",$K$19:$K$113)</f>
        <v>0</v>
      </c>
      <c r="D5" s="66"/>
      <c r="E5" s="67"/>
      <c r="F5" s="26"/>
      <c r="G5" s="32"/>
      <c r="H5" s="78"/>
      <c r="I5" s="33"/>
      <c r="J5" s="33"/>
      <c r="K5" s="32"/>
      <c r="L5" s="34"/>
      <c r="M5" s="34"/>
      <c r="N5" s="34"/>
      <c r="O5" s="34"/>
      <c r="P5" s="34"/>
      <c r="Q5" s="34"/>
      <c r="R5" s="34"/>
      <c r="S5" s="34"/>
    </row>
    <row r="6" spans="1:20" ht="20.25" hidden="1" customHeight="1" x14ac:dyDescent="0.3">
      <c r="A6" s="35">
        <v>3</v>
      </c>
      <c r="B6" s="68" t="s">
        <v>149</v>
      </c>
      <c r="C6" s="69">
        <f>SUMIF($G$19:$G$113,"*Н*",$K$19:$K$113)</f>
        <v>0</v>
      </c>
      <c r="D6" s="66"/>
      <c r="E6" s="67"/>
      <c r="F6" s="26"/>
      <c r="G6" s="32"/>
      <c r="H6" s="78"/>
      <c r="I6" s="33"/>
      <c r="J6" s="33"/>
      <c r="K6" s="32"/>
      <c r="L6" s="34"/>
      <c r="M6" s="34"/>
      <c r="N6" s="34"/>
      <c r="O6" s="34"/>
      <c r="P6" s="34"/>
      <c r="Q6" s="34"/>
      <c r="R6" s="34"/>
      <c r="S6" s="34"/>
    </row>
    <row r="7" spans="1:20" ht="20.25" hidden="1" customHeight="1" x14ac:dyDescent="0.3">
      <c r="A7" s="35">
        <v>4</v>
      </c>
      <c r="B7" s="68" t="s">
        <v>150</v>
      </c>
      <c r="C7" s="69">
        <f>SUMIF($G$19:$G$113,"*Б*",$K$19:$K$113)</f>
        <v>0</v>
      </c>
      <c r="D7" s="66"/>
      <c r="E7" s="67"/>
      <c r="F7" s="26"/>
      <c r="G7" s="32"/>
      <c r="H7" s="78"/>
      <c r="I7" s="33"/>
      <c r="J7" s="33"/>
      <c r="K7" s="32"/>
      <c r="L7" s="34"/>
      <c r="M7" s="34"/>
      <c r="N7" s="34"/>
      <c r="O7" s="34"/>
      <c r="P7" s="34"/>
      <c r="Q7" s="34"/>
      <c r="R7" s="34"/>
      <c r="S7" s="34"/>
    </row>
    <row r="8" spans="1:20" ht="20.25" hidden="1" customHeight="1" x14ac:dyDescent="0.3">
      <c r="A8" s="35">
        <v>5</v>
      </c>
      <c r="B8" s="68" t="s">
        <v>151</v>
      </c>
      <c r="C8" s="69">
        <f>SUMIF($G$19:$G$113,"*ЕФ*",$K$19:$K$113)</f>
        <v>0</v>
      </c>
      <c r="D8" s="66"/>
      <c r="E8" s="67"/>
      <c r="F8" s="26"/>
      <c r="G8" s="32"/>
      <c r="H8" s="78"/>
      <c r="I8" s="33"/>
      <c r="J8" s="33"/>
      <c r="K8" s="32"/>
      <c r="L8" s="34"/>
      <c r="M8" s="34"/>
      <c r="N8" s="34"/>
      <c r="O8" s="34"/>
      <c r="P8" s="34"/>
      <c r="Q8" s="34"/>
      <c r="R8" s="34"/>
      <c r="S8" s="34"/>
    </row>
    <row r="9" spans="1:20" ht="20.25" hidden="1" customHeight="1" x14ac:dyDescent="0.3">
      <c r="A9" s="35">
        <v>6</v>
      </c>
      <c r="B9" s="68" t="s">
        <v>152</v>
      </c>
      <c r="C9" s="69">
        <f>SUMIF($G$19:$G$113,"*Е-*",$K$19:$K$113)</f>
        <v>0</v>
      </c>
      <c r="D9" s="66"/>
      <c r="E9" s="67"/>
      <c r="F9" s="26"/>
      <c r="G9" s="32"/>
      <c r="H9" s="78"/>
      <c r="I9" s="33"/>
      <c r="J9" s="33"/>
      <c r="K9" s="32"/>
      <c r="L9" s="34"/>
      <c r="M9" s="34"/>
      <c r="N9" s="34"/>
      <c r="O9" s="34"/>
      <c r="P9" s="34"/>
      <c r="Q9" s="34"/>
      <c r="R9" s="34"/>
      <c r="S9" s="34"/>
    </row>
    <row r="10" spans="1:20" ht="20.25" hidden="1" customHeight="1" x14ac:dyDescent="0.3">
      <c r="A10" s="35">
        <v>7</v>
      </c>
      <c r="B10" s="68" t="s">
        <v>153</v>
      </c>
      <c r="C10" s="69">
        <f>SUMIF($G$19:$G$113,"*ДК*",$K$19:$K$113)</f>
        <v>0</v>
      </c>
      <c r="D10" s="66"/>
      <c r="E10" s="67"/>
      <c r="F10" s="26"/>
      <c r="G10" s="32"/>
      <c r="H10" s="78"/>
      <c r="I10" s="33"/>
      <c r="J10" s="33"/>
      <c r="K10" s="32"/>
      <c r="L10" s="34"/>
      <c r="M10" s="34"/>
      <c r="N10" s="34"/>
      <c r="O10" s="34"/>
      <c r="P10" s="34"/>
      <c r="Q10" s="34"/>
      <c r="R10" s="34"/>
      <c r="S10" s="34"/>
    </row>
    <row r="11" spans="1:20" ht="30" hidden="1" customHeight="1" x14ac:dyDescent="0.3">
      <c r="A11" s="35">
        <v>8</v>
      </c>
      <c r="B11" s="68" t="s">
        <v>154</v>
      </c>
      <c r="C11" s="69">
        <f>SUMIF($G$19:$G$113,"*У-*",$K$19:$K$113)</f>
        <v>0</v>
      </c>
      <c r="D11" s="66"/>
      <c r="E11" s="67"/>
      <c r="F11" s="26"/>
      <c r="G11" s="32"/>
      <c r="H11" s="78"/>
      <c r="I11" s="33"/>
      <c r="J11" s="33"/>
      <c r="K11" s="32"/>
      <c r="L11" s="34"/>
      <c r="M11" s="34"/>
      <c r="N11" s="34"/>
      <c r="O11" s="34"/>
      <c r="P11" s="34"/>
      <c r="Q11" s="34"/>
      <c r="R11" s="34"/>
      <c r="S11" s="34"/>
    </row>
    <row r="12" spans="1:20" ht="20.25" hidden="1" customHeight="1" x14ac:dyDescent="0.3">
      <c r="A12" s="35">
        <v>9</v>
      </c>
      <c r="B12" s="68" t="s">
        <v>155</v>
      </c>
      <c r="C12" s="69">
        <f>SUMIF($G$19:$G$113,"*Ч*",$K$19:$K$113)</f>
        <v>0</v>
      </c>
      <c r="D12" s="66"/>
      <c r="E12" s="67"/>
      <c r="F12" s="26"/>
      <c r="G12" s="32"/>
      <c r="H12" s="78"/>
      <c r="I12" s="33"/>
      <c r="J12" s="33"/>
      <c r="K12" s="32"/>
      <c r="L12" s="34"/>
      <c r="M12" s="34"/>
      <c r="N12" s="34"/>
      <c r="O12" s="34"/>
      <c r="P12" s="34"/>
      <c r="Q12" s="34"/>
      <c r="R12" s="34"/>
      <c r="S12" s="34"/>
    </row>
    <row r="13" spans="1:20" ht="21" hidden="1" customHeight="1" thickBot="1" x14ac:dyDescent="0.35">
      <c r="A13" s="36"/>
      <c r="B13" s="37"/>
      <c r="C13" s="70"/>
      <c r="D13" s="67"/>
      <c r="E13" s="67"/>
      <c r="F13" s="26"/>
      <c r="G13" s="32"/>
      <c r="H13" s="79"/>
      <c r="I13" s="33"/>
      <c r="J13" s="33"/>
      <c r="K13" s="32"/>
      <c r="L13" s="34"/>
      <c r="M13" s="34"/>
      <c r="N13" s="34"/>
      <c r="O13" s="34"/>
      <c r="P13" s="34"/>
      <c r="Q13" s="34"/>
      <c r="R13" s="34"/>
      <c r="S13" s="34"/>
    </row>
    <row r="14" spans="1:20" ht="47.25" customHeight="1" thickTop="1" thickBot="1" x14ac:dyDescent="0.3">
      <c r="A14" s="124" t="s">
        <v>129</v>
      </c>
      <c r="B14" s="125"/>
      <c r="C14" s="86">
        <f>SUM($K$19:$K$113)</f>
        <v>0</v>
      </c>
      <c r="D14" s="121" t="s">
        <v>283</v>
      </c>
      <c r="E14" s="122"/>
      <c r="F14" s="122"/>
      <c r="G14" s="122"/>
      <c r="H14" s="122"/>
      <c r="I14" s="122"/>
      <c r="J14" s="122"/>
      <c r="K14" s="122"/>
      <c r="L14" s="34"/>
      <c r="M14" s="34"/>
      <c r="N14" s="34"/>
      <c r="O14" s="34"/>
      <c r="P14" s="34"/>
      <c r="Q14" s="34"/>
      <c r="R14" s="34"/>
      <c r="S14" s="34"/>
    </row>
    <row r="15" spans="1:20" ht="47.25" customHeight="1" thickTop="1" x14ac:dyDescent="0.25">
      <c r="A15" s="123" t="s">
        <v>164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34"/>
      <c r="N15" s="34"/>
      <c r="O15" s="34"/>
      <c r="P15" s="34"/>
      <c r="Q15" s="34"/>
      <c r="R15" s="34"/>
      <c r="S15" s="34"/>
    </row>
    <row r="16" spans="1:20" s="38" customFormat="1" ht="71.25" customHeight="1" x14ac:dyDescent="0.25">
      <c r="A16" s="26"/>
      <c r="B16" s="118" t="s">
        <v>184</v>
      </c>
      <c r="C16" s="118"/>
      <c r="D16" s="118"/>
      <c r="E16" s="118"/>
      <c r="F16" s="119" t="s">
        <v>163</v>
      </c>
      <c r="G16" s="119"/>
      <c r="H16" s="120" t="s">
        <v>162</v>
      </c>
      <c r="I16" s="120"/>
      <c r="J16" s="120"/>
      <c r="K16" s="120"/>
      <c r="L16" s="26"/>
      <c r="M16" s="34"/>
      <c r="N16" s="34"/>
      <c r="O16" s="34"/>
      <c r="P16" s="34"/>
      <c r="Q16" s="34"/>
      <c r="R16" s="34"/>
      <c r="S16" s="34"/>
      <c r="T16" s="34"/>
    </row>
    <row r="17" spans="1:20" s="100" customFormat="1" ht="20.25" x14ac:dyDescent="0.2">
      <c r="A17" s="95">
        <v>1</v>
      </c>
      <c r="B17" s="96">
        <v>2</v>
      </c>
      <c r="C17" s="96">
        <v>3</v>
      </c>
      <c r="D17" s="96">
        <v>4</v>
      </c>
      <c r="E17" s="96">
        <v>5</v>
      </c>
      <c r="F17" s="97">
        <v>6</v>
      </c>
      <c r="G17" s="97">
        <v>7</v>
      </c>
      <c r="H17" s="98">
        <v>8</v>
      </c>
      <c r="I17" s="98">
        <v>9</v>
      </c>
      <c r="J17" s="98">
        <v>10</v>
      </c>
      <c r="K17" s="98">
        <v>11</v>
      </c>
      <c r="L17" s="95">
        <v>12</v>
      </c>
      <c r="M17" s="99"/>
      <c r="N17" s="99"/>
      <c r="O17" s="99"/>
      <c r="P17" s="99"/>
      <c r="Q17" s="99"/>
      <c r="R17" s="99"/>
      <c r="S17" s="99"/>
      <c r="T17" s="99"/>
    </row>
    <row r="18" spans="1:20" ht="79.5" customHeight="1" x14ac:dyDescent="0.25">
      <c r="A18" s="82" t="s">
        <v>0</v>
      </c>
      <c r="B18" s="83" t="s">
        <v>174</v>
      </c>
      <c r="C18" s="83" t="s">
        <v>175</v>
      </c>
      <c r="D18" s="83" t="s">
        <v>182</v>
      </c>
      <c r="E18" s="83" t="s">
        <v>183</v>
      </c>
      <c r="F18" s="84" t="s">
        <v>176</v>
      </c>
      <c r="G18" s="84" t="s">
        <v>159</v>
      </c>
      <c r="H18" s="81" t="s">
        <v>177</v>
      </c>
      <c r="I18" s="81" t="s">
        <v>178</v>
      </c>
      <c r="J18" s="85" t="s">
        <v>179</v>
      </c>
      <c r="K18" s="85" t="s">
        <v>180</v>
      </c>
      <c r="L18" s="83" t="s">
        <v>181</v>
      </c>
      <c r="M18" s="39"/>
      <c r="N18" s="34"/>
      <c r="O18" s="40"/>
      <c r="P18" s="34"/>
      <c r="Q18" s="34"/>
      <c r="R18" s="34"/>
      <c r="S18" s="34"/>
      <c r="T18" s="34"/>
    </row>
    <row r="19" spans="1:20" ht="38.450000000000003" customHeight="1" x14ac:dyDescent="0.25">
      <c r="A19" s="24">
        <v>1</v>
      </c>
      <c r="B19" s="72"/>
      <c r="C19" s="72"/>
      <c r="D19" s="72"/>
      <c r="E19" s="72"/>
      <c r="F19" s="88"/>
      <c r="G19" s="74"/>
      <c r="H19" s="93" t="str">
        <f>_xlfn.IFNA(VLOOKUP($G19,Katalog23!$A$2:$E$111,2,FALSE),"")</f>
        <v/>
      </c>
      <c r="I19" s="94" t="str">
        <f>_xlfn.IFNA(VLOOKUP($G19,Katalog23!$A$2:$E$111,3,FALSE),"")</f>
        <v/>
      </c>
      <c r="J19" s="94" t="str">
        <f>_xlfn.IFNA(VLOOKUP($G19,Katalog23!$A$2:$E$111,5,FALSE),"")</f>
        <v/>
      </c>
      <c r="K19" s="94" t="str">
        <f>_xlfn.IFNA(VLOOKUP($G19,Katalog23!$A$2:$E$111,4,FALSE),"")</f>
        <v/>
      </c>
      <c r="L19" s="75"/>
      <c r="M19" s="39"/>
      <c r="N19" s="34"/>
      <c r="O19" s="40"/>
      <c r="P19" s="34"/>
      <c r="Q19" s="34"/>
      <c r="R19" s="34"/>
      <c r="S19" s="34"/>
      <c r="T19" s="34"/>
    </row>
    <row r="20" spans="1:20" ht="28.5" customHeight="1" x14ac:dyDescent="0.25">
      <c r="A20" s="24">
        <v>2</v>
      </c>
      <c r="B20" s="72"/>
      <c r="C20" s="72"/>
      <c r="D20" s="72"/>
      <c r="E20" s="72"/>
      <c r="F20" s="88"/>
      <c r="G20" s="74"/>
      <c r="H20" s="93" t="str">
        <f>_xlfn.IFNA(VLOOKUP($G20,Katalog23!$A$2:$E$111,2,FALSE),"")</f>
        <v/>
      </c>
      <c r="I20" s="94" t="str">
        <f>_xlfn.IFNA(VLOOKUP($G20,Katalog23!$A$2:$E$111,3,FALSE),"")</f>
        <v/>
      </c>
      <c r="J20" s="94" t="str">
        <f>_xlfn.IFNA(VLOOKUP($G20,Katalog23!$A$2:$E$111,5,FALSE),"")</f>
        <v/>
      </c>
      <c r="K20" s="94" t="str">
        <f>_xlfn.IFNA(VLOOKUP($G20,Katalog23!$A$2:$E$111,4,FALSE),"")</f>
        <v/>
      </c>
      <c r="L20" s="75"/>
      <c r="M20" s="39"/>
      <c r="N20" s="34"/>
      <c r="O20" s="41"/>
      <c r="P20" s="34"/>
      <c r="Q20" s="34"/>
      <c r="R20" s="34"/>
      <c r="S20" s="34"/>
      <c r="T20" s="34"/>
    </row>
    <row r="21" spans="1:20" ht="28.5" customHeight="1" x14ac:dyDescent="0.25">
      <c r="A21" s="24">
        <v>3</v>
      </c>
      <c r="B21" s="72"/>
      <c r="C21" s="72"/>
      <c r="D21" s="72"/>
      <c r="E21" s="72"/>
      <c r="F21" s="88"/>
      <c r="G21" s="74"/>
      <c r="H21" s="93" t="str">
        <f>_xlfn.IFNA(VLOOKUP($G21,Katalog23!$A$2:$E$111,2,FALSE),"")</f>
        <v/>
      </c>
      <c r="I21" s="94" t="str">
        <f>_xlfn.IFNA(VLOOKUP($G21,Katalog23!$A$2:$E$111,3,FALSE),"")</f>
        <v/>
      </c>
      <c r="J21" s="94" t="str">
        <f>_xlfn.IFNA(VLOOKUP($G21,Katalog23!$A$2:$E$111,5,FALSE),"")</f>
        <v/>
      </c>
      <c r="K21" s="94" t="str">
        <f>_xlfn.IFNA(VLOOKUP($G21,Katalog23!$A$2:$E$111,4,FALSE),"")</f>
        <v/>
      </c>
      <c r="L21" s="75"/>
      <c r="M21" s="39"/>
      <c r="N21" s="34"/>
      <c r="O21" s="41"/>
      <c r="P21" s="34"/>
      <c r="Q21" s="34"/>
      <c r="R21" s="34"/>
      <c r="S21" s="34"/>
      <c r="T21" s="34"/>
    </row>
    <row r="22" spans="1:20" ht="28.5" customHeight="1" x14ac:dyDescent="0.25">
      <c r="A22" s="24">
        <v>4</v>
      </c>
      <c r="B22" s="72"/>
      <c r="C22" s="72"/>
      <c r="D22" s="72"/>
      <c r="E22" s="72"/>
      <c r="F22" s="88"/>
      <c r="G22" s="74"/>
      <c r="H22" s="93" t="str">
        <f>_xlfn.IFNA(VLOOKUP($G22,Katalog23!$A$2:$E$111,2,FALSE),"")</f>
        <v/>
      </c>
      <c r="I22" s="94" t="str">
        <f>_xlfn.IFNA(VLOOKUP($G22,Katalog23!$A$2:$E$111,3,FALSE),"")</f>
        <v/>
      </c>
      <c r="J22" s="94" t="str">
        <f>_xlfn.IFNA(VLOOKUP($G22,Katalog23!$A$2:$E$111,5,FALSE),"")</f>
        <v/>
      </c>
      <c r="K22" s="94" t="str">
        <f>_xlfn.IFNA(VLOOKUP($G22,Katalog23!$A$2:$E$111,4,FALSE),"")</f>
        <v/>
      </c>
      <c r="L22" s="75"/>
      <c r="M22" s="39"/>
      <c r="N22" s="34"/>
      <c r="O22" s="41"/>
      <c r="P22" s="34"/>
      <c r="Q22" s="34"/>
      <c r="R22" s="34"/>
      <c r="S22" s="34"/>
      <c r="T22" s="34"/>
    </row>
    <row r="23" spans="1:20" ht="28.5" customHeight="1" x14ac:dyDescent="0.25">
      <c r="A23" s="24">
        <v>5</v>
      </c>
      <c r="B23" s="72"/>
      <c r="C23" s="72"/>
      <c r="D23" s="72"/>
      <c r="E23" s="72"/>
      <c r="F23" s="88"/>
      <c r="G23" s="74"/>
      <c r="H23" s="93" t="str">
        <f>_xlfn.IFNA(VLOOKUP($G23,Katalog23!$A$2:$E$111,2,FALSE),"")</f>
        <v/>
      </c>
      <c r="I23" s="94" t="str">
        <f>_xlfn.IFNA(VLOOKUP($G23,Katalog23!$A$2:$E$111,3,FALSE),"")</f>
        <v/>
      </c>
      <c r="J23" s="94" t="str">
        <f>_xlfn.IFNA(VLOOKUP($G23,Katalog23!$A$2:$E$111,5,FALSE),"")</f>
        <v/>
      </c>
      <c r="K23" s="94" t="str">
        <f>_xlfn.IFNA(VLOOKUP($G23,Katalog23!$A$2:$E$111,4,FALSE),"")</f>
        <v/>
      </c>
      <c r="L23" s="75"/>
      <c r="M23" s="39"/>
      <c r="N23" s="34"/>
      <c r="O23" s="41"/>
      <c r="P23" s="34"/>
      <c r="Q23" s="34"/>
      <c r="R23" s="34"/>
      <c r="S23" s="34"/>
      <c r="T23" s="34"/>
    </row>
    <row r="24" spans="1:20" ht="28.5" customHeight="1" x14ac:dyDescent="0.25">
      <c r="A24" s="24">
        <v>6</v>
      </c>
      <c r="B24" s="72"/>
      <c r="C24" s="72"/>
      <c r="D24" s="72"/>
      <c r="E24" s="72"/>
      <c r="F24" s="88"/>
      <c r="G24" s="74"/>
      <c r="H24" s="93" t="str">
        <f>_xlfn.IFNA(VLOOKUP($G24,Katalog23!$A$2:$E$111,2,FALSE),"")</f>
        <v/>
      </c>
      <c r="I24" s="94" t="str">
        <f>_xlfn.IFNA(VLOOKUP($G24,Katalog23!$A$2:$E$111,3,FALSE),"")</f>
        <v/>
      </c>
      <c r="J24" s="94" t="str">
        <f>_xlfn.IFNA(VLOOKUP($G24,Katalog23!$A$2:$E$111,5,FALSE),"")</f>
        <v/>
      </c>
      <c r="K24" s="94" t="str">
        <f>_xlfn.IFNA(VLOOKUP($G24,Katalog23!$A$2:$E$111,4,FALSE),"")</f>
        <v/>
      </c>
      <c r="L24" s="75"/>
      <c r="M24" s="39"/>
      <c r="N24" s="34"/>
      <c r="O24" s="41"/>
      <c r="P24" s="34"/>
      <c r="Q24" s="34"/>
      <c r="R24" s="34"/>
      <c r="S24" s="34"/>
      <c r="T24" s="34"/>
    </row>
    <row r="25" spans="1:20" ht="28.5" customHeight="1" x14ac:dyDescent="0.25">
      <c r="A25" s="24">
        <v>7</v>
      </c>
      <c r="B25" s="72"/>
      <c r="C25" s="72"/>
      <c r="D25" s="72"/>
      <c r="E25" s="72"/>
      <c r="F25" s="88"/>
      <c r="G25" s="74"/>
      <c r="H25" s="93" t="str">
        <f>_xlfn.IFNA(VLOOKUP($G25,Katalog23!$A$2:$E$111,2,FALSE),"")</f>
        <v/>
      </c>
      <c r="I25" s="94" t="str">
        <f>_xlfn.IFNA(VLOOKUP($G25,Katalog23!$A$2:$E$111,3,FALSE),"")</f>
        <v/>
      </c>
      <c r="J25" s="94" t="str">
        <f>_xlfn.IFNA(VLOOKUP($G25,Katalog23!$A$2:$E$111,5,FALSE),"")</f>
        <v/>
      </c>
      <c r="K25" s="94" t="str">
        <f>_xlfn.IFNA(VLOOKUP($G25,Katalog23!$A$2:$E$111,4,FALSE),"")</f>
        <v/>
      </c>
      <c r="L25" s="75"/>
      <c r="M25" s="42"/>
      <c r="N25" s="34"/>
      <c r="O25" s="41"/>
      <c r="P25" s="34"/>
      <c r="Q25" s="34"/>
      <c r="R25" s="34"/>
      <c r="S25" s="34"/>
      <c r="T25" s="34"/>
    </row>
    <row r="26" spans="1:20" ht="28.5" customHeight="1" x14ac:dyDescent="0.25">
      <c r="A26" s="24">
        <v>8</v>
      </c>
      <c r="B26" s="72"/>
      <c r="C26" s="72"/>
      <c r="D26" s="72"/>
      <c r="E26" s="72"/>
      <c r="F26" s="88"/>
      <c r="G26" s="74"/>
      <c r="H26" s="93" t="str">
        <f>_xlfn.IFNA(VLOOKUP($G26,Katalog23!$A$2:$E$111,2,FALSE),"")</f>
        <v/>
      </c>
      <c r="I26" s="94" t="str">
        <f>_xlfn.IFNA(VLOOKUP($G26,Katalog23!$A$2:$E$111,3,FALSE),"")</f>
        <v/>
      </c>
      <c r="J26" s="94" t="str">
        <f>_xlfn.IFNA(VLOOKUP($G26,Katalog23!$A$2:$E$111,5,FALSE),"")</f>
        <v/>
      </c>
      <c r="K26" s="94" t="str">
        <f>_xlfn.IFNA(VLOOKUP($G26,Katalog23!$A$2:$E$111,4,FALSE),"")</f>
        <v/>
      </c>
      <c r="L26" s="75"/>
      <c r="M26" s="42"/>
      <c r="N26" s="34"/>
      <c r="O26" s="41"/>
      <c r="P26" s="34"/>
      <c r="Q26" s="34"/>
      <c r="R26" s="34"/>
      <c r="S26" s="34"/>
      <c r="T26" s="34"/>
    </row>
    <row r="27" spans="1:20" ht="28.5" customHeight="1" x14ac:dyDescent="0.25">
      <c r="A27" s="24">
        <v>9</v>
      </c>
      <c r="B27" s="72"/>
      <c r="C27" s="72"/>
      <c r="D27" s="72"/>
      <c r="E27" s="72"/>
      <c r="F27" s="88"/>
      <c r="G27" s="74"/>
      <c r="H27" s="93" t="str">
        <f>_xlfn.IFNA(VLOOKUP($G27,Katalog23!$A$2:$E$111,2,FALSE),"")</f>
        <v/>
      </c>
      <c r="I27" s="94" t="str">
        <f>_xlfn.IFNA(VLOOKUP($G27,Katalog23!$A$2:$E$111,3,FALSE),"")</f>
        <v/>
      </c>
      <c r="J27" s="94" t="str">
        <f>_xlfn.IFNA(VLOOKUP($G27,Katalog23!$A$2:$E$111,5,FALSE),"")</f>
        <v/>
      </c>
      <c r="K27" s="94" t="str">
        <f>_xlfn.IFNA(VLOOKUP($G27,Katalog23!$A$2:$E$111,4,FALSE),"")</f>
        <v/>
      </c>
      <c r="L27" s="75"/>
      <c r="M27" s="39"/>
      <c r="N27" s="34"/>
      <c r="O27" s="41"/>
      <c r="P27" s="34"/>
      <c r="Q27" s="34"/>
      <c r="R27" s="34"/>
      <c r="S27" s="34"/>
      <c r="T27" s="34"/>
    </row>
    <row r="28" spans="1:20" ht="28.5" customHeight="1" x14ac:dyDescent="0.25">
      <c r="A28" s="24">
        <v>10</v>
      </c>
      <c r="B28" s="72"/>
      <c r="C28" s="72"/>
      <c r="D28" s="72"/>
      <c r="E28" s="72"/>
      <c r="F28" s="88"/>
      <c r="G28" s="74"/>
      <c r="H28" s="93" t="str">
        <f>_xlfn.IFNA(VLOOKUP($G28,Katalog23!$A$2:$E$111,2,FALSE),"")</f>
        <v/>
      </c>
      <c r="I28" s="94" t="str">
        <f>_xlfn.IFNA(VLOOKUP($G28,Katalog23!$A$2:$E$111,3,FALSE),"")</f>
        <v/>
      </c>
      <c r="J28" s="94" t="str">
        <f>_xlfn.IFNA(VLOOKUP($G28,Katalog23!$A$2:$E$111,5,FALSE),"")</f>
        <v/>
      </c>
      <c r="K28" s="94" t="str">
        <f>_xlfn.IFNA(VLOOKUP($G28,Katalog23!$A$2:$E$111,4,FALSE),"")</f>
        <v/>
      </c>
      <c r="L28" s="75"/>
      <c r="M28" s="43"/>
      <c r="N28" s="34"/>
      <c r="O28" s="40"/>
      <c r="P28" s="34"/>
      <c r="Q28" s="34"/>
      <c r="R28" s="34"/>
      <c r="S28" s="34"/>
      <c r="T28" s="34"/>
    </row>
    <row r="29" spans="1:20" ht="28.5" customHeight="1" x14ac:dyDescent="0.25">
      <c r="A29" s="24">
        <v>11</v>
      </c>
      <c r="B29" s="72"/>
      <c r="C29" s="72"/>
      <c r="D29" s="72"/>
      <c r="E29" s="72"/>
      <c r="F29" s="88"/>
      <c r="G29" s="74"/>
      <c r="H29" s="93" t="str">
        <f>_xlfn.IFNA(VLOOKUP($G29,Katalog23!$A$2:$E$111,2,FALSE),"")</f>
        <v/>
      </c>
      <c r="I29" s="94" t="str">
        <f>_xlfn.IFNA(VLOOKUP($G29,Katalog23!$A$2:$E$111,3,FALSE),"")</f>
        <v/>
      </c>
      <c r="J29" s="94" t="str">
        <f>_xlfn.IFNA(VLOOKUP($G29,Katalog23!$A$2:$E$111,5,FALSE),"")</f>
        <v/>
      </c>
      <c r="K29" s="94" t="str">
        <f>_xlfn.IFNA(VLOOKUP($G29,Katalog23!$A$2:$E$111,4,FALSE),"")</f>
        <v/>
      </c>
      <c r="L29" s="75"/>
      <c r="M29" s="43"/>
      <c r="N29" s="34"/>
      <c r="O29" s="40"/>
      <c r="P29" s="34"/>
      <c r="Q29" s="34"/>
      <c r="R29" s="34"/>
      <c r="S29" s="34"/>
      <c r="T29" s="34"/>
    </row>
    <row r="30" spans="1:20" ht="28.5" customHeight="1" x14ac:dyDescent="0.25">
      <c r="A30" s="24">
        <v>12</v>
      </c>
      <c r="B30" s="72"/>
      <c r="C30" s="72"/>
      <c r="D30" s="72"/>
      <c r="E30" s="72"/>
      <c r="F30" s="88"/>
      <c r="G30" s="74"/>
      <c r="H30" s="93" t="str">
        <f>_xlfn.IFNA(VLOOKUP($G30,Katalog23!$A$2:$E$111,2,FALSE),"")</f>
        <v/>
      </c>
      <c r="I30" s="94" t="str">
        <f>_xlfn.IFNA(VLOOKUP($G30,Katalog23!$A$2:$E$111,3,FALSE),"")</f>
        <v/>
      </c>
      <c r="J30" s="94" t="str">
        <f>_xlfn.IFNA(VLOOKUP($G30,Katalog23!$A$2:$E$111,5,FALSE),"")</f>
        <v/>
      </c>
      <c r="K30" s="94" t="str">
        <f>_xlfn.IFNA(VLOOKUP($G30,Katalog23!$A$2:$E$111,4,FALSE),"")</f>
        <v/>
      </c>
      <c r="L30" s="75"/>
      <c r="M30" s="43"/>
      <c r="N30" s="34"/>
      <c r="O30" s="40"/>
      <c r="P30" s="34"/>
      <c r="Q30" s="34"/>
      <c r="R30" s="34"/>
      <c r="S30" s="34"/>
      <c r="T30" s="34"/>
    </row>
    <row r="31" spans="1:20" ht="28.5" customHeight="1" x14ac:dyDescent="0.25">
      <c r="A31" s="24">
        <v>13</v>
      </c>
      <c r="B31" s="72"/>
      <c r="C31" s="72"/>
      <c r="D31" s="72"/>
      <c r="E31" s="72"/>
      <c r="F31" s="88"/>
      <c r="G31" s="74"/>
      <c r="H31" s="93" t="str">
        <f>_xlfn.IFNA(VLOOKUP($G31,Katalog23!$A$2:$E$111,2,FALSE),"")</f>
        <v/>
      </c>
      <c r="I31" s="94" t="str">
        <f>_xlfn.IFNA(VLOOKUP($G31,Katalog23!$A$2:$E$111,3,FALSE),"")</f>
        <v/>
      </c>
      <c r="J31" s="94" t="str">
        <f>_xlfn.IFNA(VLOOKUP($G31,Katalog23!$A$2:$E$111,5,FALSE),"")</f>
        <v/>
      </c>
      <c r="K31" s="94" t="str">
        <f>_xlfn.IFNA(VLOOKUP($G31,Katalog23!$A$2:$E$111,4,FALSE),"")</f>
        <v/>
      </c>
      <c r="L31" s="75"/>
      <c r="M31" s="43"/>
      <c r="N31" s="34"/>
      <c r="O31" s="40"/>
      <c r="P31" s="34"/>
      <c r="Q31" s="34"/>
      <c r="R31" s="34"/>
      <c r="S31" s="34"/>
      <c r="T31" s="34"/>
    </row>
    <row r="32" spans="1:20" ht="28.5" customHeight="1" x14ac:dyDescent="0.25">
      <c r="A32" s="24">
        <v>14</v>
      </c>
      <c r="B32" s="72"/>
      <c r="C32" s="72"/>
      <c r="D32" s="72"/>
      <c r="E32" s="72"/>
      <c r="F32" s="88"/>
      <c r="G32" s="74"/>
      <c r="H32" s="93" t="str">
        <f>_xlfn.IFNA(VLOOKUP($G32,Katalog23!$A$2:$E$111,2,FALSE),"")</f>
        <v/>
      </c>
      <c r="I32" s="94" t="str">
        <f>_xlfn.IFNA(VLOOKUP($G32,Katalog23!$A$2:$E$111,3,FALSE),"")</f>
        <v/>
      </c>
      <c r="J32" s="94" t="str">
        <f>_xlfn.IFNA(VLOOKUP($G32,Katalog23!$A$2:$E$111,5,FALSE),"")</f>
        <v/>
      </c>
      <c r="K32" s="94" t="str">
        <f>_xlfn.IFNA(VLOOKUP($G32,Katalog23!$A$2:$E$111,4,FALSE),"")</f>
        <v/>
      </c>
      <c r="L32" s="75"/>
      <c r="M32" s="43"/>
      <c r="N32" s="34"/>
      <c r="O32" s="41"/>
      <c r="P32" s="34"/>
      <c r="Q32" s="34"/>
      <c r="R32" s="34"/>
      <c r="S32" s="34"/>
      <c r="T32" s="34"/>
    </row>
    <row r="33" spans="1:20" ht="28.5" customHeight="1" x14ac:dyDescent="0.25">
      <c r="A33" s="24">
        <v>15</v>
      </c>
      <c r="B33" s="72"/>
      <c r="C33" s="72"/>
      <c r="D33" s="72"/>
      <c r="E33" s="72"/>
      <c r="F33" s="88"/>
      <c r="G33" s="74"/>
      <c r="H33" s="93" t="str">
        <f>_xlfn.IFNA(VLOOKUP($G33,Katalog23!$A$2:$E$111,2,FALSE),"")</f>
        <v/>
      </c>
      <c r="I33" s="94" t="str">
        <f>_xlfn.IFNA(VLOOKUP($G33,Katalog23!$A$2:$E$111,3,FALSE),"")</f>
        <v/>
      </c>
      <c r="J33" s="94" t="str">
        <f>_xlfn.IFNA(VLOOKUP($G33,Katalog23!$A$2:$E$111,5,FALSE),"")</f>
        <v/>
      </c>
      <c r="K33" s="94" t="str">
        <f>_xlfn.IFNA(VLOOKUP($G33,Katalog23!$A$2:$E$111,4,FALSE),"")</f>
        <v/>
      </c>
      <c r="L33" s="75"/>
      <c r="M33" s="43"/>
      <c r="N33" s="34"/>
      <c r="O33" s="41"/>
      <c r="P33" s="34"/>
      <c r="Q33" s="34"/>
      <c r="R33" s="34"/>
      <c r="S33" s="34"/>
      <c r="T33" s="34"/>
    </row>
    <row r="34" spans="1:20" ht="28.5" customHeight="1" x14ac:dyDescent="0.25">
      <c r="A34" s="24">
        <v>16</v>
      </c>
      <c r="B34" s="72"/>
      <c r="C34" s="72"/>
      <c r="D34" s="72"/>
      <c r="E34" s="72"/>
      <c r="F34" s="88"/>
      <c r="G34" s="74"/>
      <c r="H34" s="93" t="str">
        <f>_xlfn.IFNA(VLOOKUP($G34,Katalog23!$A$2:$E$111,2,FALSE),"")</f>
        <v/>
      </c>
      <c r="I34" s="94" t="str">
        <f>_xlfn.IFNA(VLOOKUP($G34,Katalog23!$A$2:$E$111,3,FALSE),"")</f>
        <v/>
      </c>
      <c r="J34" s="94" t="str">
        <f>_xlfn.IFNA(VLOOKUP($G34,Katalog23!$A$2:$E$111,5,FALSE),"")</f>
        <v/>
      </c>
      <c r="K34" s="94" t="str">
        <f>_xlfn.IFNA(VLOOKUP($G34,Katalog23!$A$2:$E$111,4,FALSE),"")</f>
        <v/>
      </c>
      <c r="L34" s="75"/>
      <c r="M34" s="44"/>
      <c r="N34" s="34"/>
      <c r="O34" s="41"/>
      <c r="P34" s="34"/>
      <c r="Q34" s="34"/>
      <c r="R34" s="34"/>
      <c r="S34" s="34"/>
      <c r="T34" s="34"/>
    </row>
    <row r="35" spans="1:20" ht="28.5" customHeight="1" x14ac:dyDescent="0.25">
      <c r="A35" s="24">
        <v>17</v>
      </c>
      <c r="B35" s="72"/>
      <c r="C35" s="72"/>
      <c r="D35" s="72"/>
      <c r="E35" s="72"/>
      <c r="F35" s="88"/>
      <c r="G35" s="74"/>
      <c r="H35" s="93" t="str">
        <f>_xlfn.IFNA(VLOOKUP($G35,Katalog23!$A$2:$E$111,2,FALSE),"")</f>
        <v/>
      </c>
      <c r="I35" s="94" t="str">
        <f>_xlfn.IFNA(VLOOKUP($G35,Katalog23!$A$2:$E$111,3,FALSE),"")</f>
        <v/>
      </c>
      <c r="J35" s="94" t="str">
        <f>_xlfn.IFNA(VLOOKUP($G35,Katalog23!$A$2:$E$111,5,FALSE),"")</f>
        <v/>
      </c>
      <c r="K35" s="94" t="str">
        <f>_xlfn.IFNA(VLOOKUP($G35,Katalog23!$A$2:$E$111,4,FALSE),"")</f>
        <v/>
      </c>
      <c r="L35" s="75"/>
      <c r="M35" s="45"/>
      <c r="N35" s="34"/>
      <c r="O35" s="41"/>
      <c r="P35" s="34"/>
      <c r="Q35" s="34"/>
      <c r="R35" s="34"/>
      <c r="S35" s="34"/>
      <c r="T35" s="34"/>
    </row>
    <row r="36" spans="1:20" ht="28.5" customHeight="1" x14ac:dyDescent="0.25">
      <c r="A36" s="24">
        <v>18</v>
      </c>
      <c r="B36" s="72"/>
      <c r="C36" s="72"/>
      <c r="D36" s="72"/>
      <c r="E36" s="72"/>
      <c r="F36" s="88"/>
      <c r="G36" s="74"/>
      <c r="H36" s="93" t="str">
        <f>_xlfn.IFNA(VLOOKUP($G36,Katalog23!$A$2:$E$111,2,FALSE),"")</f>
        <v/>
      </c>
      <c r="I36" s="94" t="str">
        <f>_xlfn.IFNA(VLOOKUP($G36,Katalog23!$A$2:$E$111,3,FALSE),"")</f>
        <v/>
      </c>
      <c r="J36" s="94" t="str">
        <f>_xlfn.IFNA(VLOOKUP($G36,Katalog23!$A$2:$E$111,5,FALSE),"")</f>
        <v/>
      </c>
      <c r="K36" s="94" t="str">
        <f>_xlfn.IFNA(VLOOKUP($G36,Katalog23!$A$2:$E$111,4,FALSE),"")</f>
        <v/>
      </c>
      <c r="L36" s="75"/>
      <c r="M36" s="45"/>
      <c r="N36" s="34"/>
      <c r="O36" s="41"/>
      <c r="P36" s="34"/>
      <c r="Q36" s="34"/>
      <c r="R36" s="34"/>
      <c r="S36" s="34"/>
      <c r="T36" s="34"/>
    </row>
    <row r="37" spans="1:20" ht="28.5" customHeight="1" x14ac:dyDescent="0.25">
      <c r="A37" s="24">
        <v>19</v>
      </c>
      <c r="B37" s="72"/>
      <c r="C37" s="72"/>
      <c r="D37" s="72"/>
      <c r="E37" s="72"/>
      <c r="F37" s="88"/>
      <c r="G37" s="74"/>
      <c r="H37" s="93" t="str">
        <f>_xlfn.IFNA(VLOOKUP($G37,Katalog23!$A$2:$E$111,2,FALSE),"")</f>
        <v/>
      </c>
      <c r="I37" s="94" t="str">
        <f>_xlfn.IFNA(VLOOKUP($G37,Katalog23!$A$2:$E$111,3,FALSE),"")</f>
        <v/>
      </c>
      <c r="J37" s="94" t="str">
        <f>_xlfn.IFNA(VLOOKUP($G37,Katalog23!$A$2:$E$111,5,FALSE),"")</f>
        <v/>
      </c>
      <c r="K37" s="94" t="str">
        <f>_xlfn.IFNA(VLOOKUP($G37,Katalog23!$A$2:$E$111,4,FALSE),"")</f>
        <v/>
      </c>
      <c r="L37" s="75"/>
      <c r="M37" s="45"/>
      <c r="N37" s="34"/>
      <c r="O37" s="41"/>
      <c r="P37" s="34"/>
      <c r="Q37" s="34"/>
      <c r="R37" s="34"/>
      <c r="S37" s="34"/>
      <c r="T37" s="34"/>
    </row>
    <row r="38" spans="1:20" ht="28.5" customHeight="1" x14ac:dyDescent="0.25">
      <c r="A38" s="24">
        <v>20</v>
      </c>
      <c r="B38" s="72"/>
      <c r="C38" s="72"/>
      <c r="D38" s="72"/>
      <c r="E38" s="72"/>
      <c r="F38" s="88"/>
      <c r="G38" s="74"/>
      <c r="H38" s="93" t="str">
        <f>_xlfn.IFNA(VLOOKUP($G38,Katalog23!$A$2:$E$111,2,FALSE),"")</f>
        <v/>
      </c>
      <c r="I38" s="94" t="str">
        <f>_xlfn.IFNA(VLOOKUP($G38,Katalog23!$A$2:$E$111,3,FALSE),"")</f>
        <v/>
      </c>
      <c r="J38" s="94" t="str">
        <f>_xlfn.IFNA(VLOOKUP($G38,Katalog23!$A$2:$E$111,5,FALSE),"")</f>
        <v/>
      </c>
      <c r="K38" s="94" t="str">
        <f>_xlfn.IFNA(VLOOKUP($G38,Katalog23!$A$2:$E$111,4,FALSE),"")</f>
        <v/>
      </c>
      <c r="L38" s="75"/>
      <c r="M38" s="45"/>
      <c r="N38" s="34"/>
      <c r="O38" s="41"/>
      <c r="P38" s="34"/>
      <c r="Q38" s="34"/>
      <c r="R38" s="34"/>
      <c r="S38" s="34"/>
      <c r="T38" s="34"/>
    </row>
    <row r="39" spans="1:20" ht="28.5" customHeight="1" x14ac:dyDescent="0.25">
      <c r="A39" s="24">
        <v>21</v>
      </c>
      <c r="B39" s="72"/>
      <c r="C39" s="72"/>
      <c r="D39" s="72"/>
      <c r="E39" s="72"/>
      <c r="F39" s="88"/>
      <c r="G39" s="74"/>
      <c r="H39" s="93" t="str">
        <f>_xlfn.IFNA(VLOOKUP($G39,Katalog23!$A$2:$E$111,2,FALSE),"")</f>
        <v/>
      </c>
      <c r="I39" s="94" t="str">
        <f>_xlfn.IFNA(VLOOKUP($G39,Katalog23!$A$2:$E$111,3,FALSE),"")</f>
        <v/>
      </c>
      <c r="J39" s="94" t="str">
        <f>_xlfn.IFNA(VLOOKUP($G39,Katalog23!$A$2:$E$111,5,FALSE),"")</f>
        <v/>
      </c>
      <c r="K39" s="94" t="str">
        <f>_xlfn.IFNA(VLOOKUP($G39,Katalog23!$A$2:$E$111,4,FALSE),"")</f>
        <v/>
      </c>
      <c r="L39" s="75"/>
      <c r="M39" s="45"/>
      <c r="N39" s="34"/>
      <c r="O39" s="41"/>
      <c r="P39" s="34"/>
      <c r="Q39" s="34"/>
      <c r="R39" s="34"/>
      <c r="S39" s="34"/>
      <c r="T39" s="34"/>
    </row>
    <row r="40" spans="1:20" ht="28.5" customHeight="1" x14ac:dyDescent="0.25">
      <c r="A40" s="24">
        <v>22</v>
      </c>
      <c r="B40" s="72"/>
      <c r="C40" s="72"/>
      <c r="D40" s="72"/>
      <c r="E40" s="72"/>
      <c r="F40" s="88"/>
      <c r="G40" s="74"/>
      <c r="H40" s="93" t="str">
        <f>_xlfn.IFNA(VLOOKUP($G40,Katalog23!$A$2:$E$111,2,FALSE),"")</f>
        <v/>
      </c>
      <c r="I40" s="94" t="str">
        <f>_xlfn.IFNA(VLOOKUP($G40,Katalog23!$A$2:$E$111,3,FALSE),"")</f>
        <v/>
      </c>
      <c r="J40" s="94" t="str">
        <f>_xlfn.IFNA(VLOOKUP($G40,Katalog23!$A$2:$E$111,5,FALSE),"")</f>
        <v/>
      </c>
      <c r="K40" s="94" t="str">
        <f>_xlfn.IFNA(VLOOKUP($G40,Katalog23!$A$2:$E$111,4,FALSE),"")</f>
        <v/>
      </c>
      <c r="L40" s="75"/>
      <c r="M40" s="45"/>
      <c r="N40" s="34"/>
      <c r="O40" s="41"/>
      <c r="P40" s="34"/>
      <c r="Q40" s="34"/>
      <c r="R40" s="34"/>
      <c r="S40" s="34"/>
      <c r="T40" s="34"/>
    </row>
    <row r="41" spans="1:20" ht="28.5" customHeight="1" x14ac:dyDescent="0.25">
      <c r="A41" s="24">
        <v>23</v>
      </c>
      <c r="B41" s="72"/>
      <c r="C41" s="72"/>
      <c r="D41" s="72"/>
      <c r="E41" s="72"/>
      <c r="F41" s="88"/>
      <c r="G41" s="74"/>
      <c r="H41" s="93" t="str">
        <f>_xlfn.IFNA(VLOOKUP($G41,Katalog23!$A$2:$E$111,2,FALSE),"")</f>
        <v/>
      </c>
      <c r="I41" s="94" t="str">
        <f>_xlfn.IFNA(VLOOKUP($G41,Katalog23!$A$2:$E$111,3,FALSE),"")</f>
        <v/>
      </c>
      <c r="J41" s="94" t="str">
        <f>_xlfn.IFNA(VLOOKUP($G41,Katalog23!$A$2:$E$111,5,FALSE),"")</f>
        <v/>
      </c>
      <c r="K41" s="94" t="str">
        <f>_xlfn.IFNA(VLOOKUP($G41,Katalog23!$A$2:$E$111,4,FALSE),"")</f>
        <v/>
      </c>
      <c r="L41" s="75"/>
      <c r="M41" s="43"/>
      <c r="N41" s="34"/>
      <c r="O41" s="40"/>
      <c r="P41" s="34"/>
      <c r="Q41" s="34"/>
      <c r="R41" s="34"/>
      <c r="S41" s="34"/>
      <c r="T41" s="34"/>
    </row>
    <row r="42" spans="1:20" ht="28.5" customHeight="1" x14ac:dyDescent="0.25">
      <c r="A42" s="24">
        <v>24</v>
      </c>
      <c r="B42" s="72"/>
      <c r="C42" s="72"/>
      <c r="D42" s="72"/>
      <c r="E42" s="72"/>
      <c r="F42" s="88"/>
      <c r="G42" s="74"/>
      <c r="H42" s="93" t="str">
        <f>_xlfn.IFNA(VLOOKUP($G42,Katalog23!$A$2:$E$111,2,FALSE),"")</f>
        <v/>
      </c>
      <c r="I42" s="94" t="str">
        <f>_xlfn.IFNA(VLOOKUP($G42,Katalog23!$A$2:$E$111,3,FALSE),"")</f>
        <v/>
      </c>
      <c r="J42" s="94" t="str">
        <f>_xlfn.IFNA(VLOOKUP($G42,Katalog23!$A$2:$E$111,5,FALSE),"")</f>
        <v/>
      </c>
      <c r="K42" s="94" t="str">
        <f>_xlfn.IFNA(VLOOKUP($G42,Katalog23!$A$2:$E$111,4,FALSE),"")</f>
        <v/>
      </c>
      <c r="L42" s="75"/>
      <c r="M42" s="45"/>
      <c r="N42" s="34"/>
      <c r="O42" s="40"/>
      <c r="P42" s="34"/>
      <c r="Q42" s="34"/>
      <c r="R42" s="34"/>
      <c r="S42" s="34"/>
      <c r="T42" s="34"/>
    </row>
    <row r="43" spans="1:20" ht="28.5" customHeight="1" x14ac:dyDescent="0.25">
      <c r="A43" s="24">
        <v>25</v>
      </c>
      <c r="B43" s="72"/>
      <c r="C43" s="72"/>
      <c r="D43" s="72"/>
      <c r="E43" s="72"/>
      <c r="F43" s="88"/>
      <c r="G43" s="74"/>
      <c r="H43" s="93" t="str">
        <f>_xlfn.IFNA(VLOOKUP($G43,Katalog23!$A$2:$E$111,2,FALSE),"")</f>
        <v/>
      </c>
      <c r="I43" s="94" t="str">
        <f>_xlfn.IFNA(VLOOKUP($G43,Katalog23!$A$2:$E$111,3,FALSE),"")</f>
        <v/>
      </c>
      <c r="J43" s="94" t="str">
        <f>_xlfn.IFNA(VLOOKUP($G43,Katalog23!$A$2:$E$111,5,FALSE),"")</f>
        <v/>
      </c>
      <c r="K43" s="94" t="str">
        <f>_xlfn.IFNA(VLOOKUP($G43,Katalog23!$A$2:$E$111,4,FALSE),"")</f>
        <v/>
      </c>
      <c r="L43" s="75"/>
      <c r="M43" s="45"/>
      <c r="N43" s="34"/>
      <c r="O43" s="40"/>
      <c r="P43" s="34"/>
      <c r="Q43" s="34"/>
      <c r="R43" s="34"/>
      <c r="S43" s="34"/>
      <c r="T43" s="34"/>
    </row>
    <row r="44" spans="1:20" ht="28.5" customHeight="1" x14ac:dyDescent="0.25">
      <c r="A44" s="24">
        <v>26</v>
      </c>
      <c r="B44" s="72"/>
      <c r="C44" s="72"/>
      <c r="D44" s="72"/>
      <c r="E44" s="72"/>
      <c r="F44" s="88"/>
      <c r="G44" s="74"/>
      <c r="H44" s="93" t="str">
        <f>_xlfn.IFNA(VLOOKUP($G44,Katalog23!$A$2:$E$111,2,FALSE),"")</f>
        <v/>
      </c>
      <c r="I44" s="94" t="str">
        <f>_xlfn.IFNA(VLOOKUP($G44,Katalog23!$A$2:$E$111,3,FALSE),"")</f>
        <v/>
      </c>
      <c r="J44" s="94" t="str">
        <f>_xlfn.IFNA(VLOOKUP($G44,Katalog23!$A$2:$E$111,5,FALSE),"")</f>
        <v/>
      </c>
      <c r="K44" s="94" t="str">
        <f>_xlfn.IFNA(VLOOKUP($G44,Katalog23!$A$2:$E$111,4,FALSE),"")</f>
        <v/>
      </c>
      <c r="L44" s="75"/>
      <c r="M44" s="45"/>
      <c r="N44" s="34"/>
      <c r="O44" s="40"/>
      <c r="P44" s="34"/>
      <c r="Q44" s="34"/>
      <c r="R44" s="34"/>
      <c r="S44" s="34"/>
      <c r="T44" s="34"/>
    </row>
    <row r="45" spans="1:20" ht="28.5" customHeight="1" x14ac:dyDescent="0.25">
      <c r="A45" s="24">
        <v>27</v>
      </c>
      <c r="B45" s="72"/>
      <c r="C45" s="72"/>
      <c r="D45" s="72"/>
      <c r="E45" s="72"/>
      <c r="F45" s="88"/>
      <c r="G45" s="74"/>
      <c r="H45" s="93" t="str">
        <f>_xlfn.IFNA(VLOOKUP($G45,Katalog23!$A$2:$E$111,2,FALSE),"")</f>
        <v/>
      </c>
      <c r="I45" s="94" t="str">
        <f>_xlfn.IFNA(VLOOKUP($G45,Katalog23!$A$2:$E$111,3,FALSE),"")</f>
        <v/>
      </c>
      <c r="J45" s="94" t="str">
        <f>_xlfn.IFNA(VLOOKUP($G45,Katalog23!$A$2:$E$111,5,FALSE),"")</f>
        <v/>
      </c>
      <c r="K45" s="94" t="str">
        <f>_xlfn.IFNA(VLOOKUP($G45,Katalog23!$A$2:$E$111,4,FALSE),"")</f>
        <v/>
      </c>
      <c r="L45" s="75"/>
      <c r="M45" s="45"/>
      <c r="N45" s="34"/>
      <c r="O45" s="40"/>
      <c r="P45" s="34"/>
      <c r="Q45" s="34"/>
      <c r="R45" s="34"/>
      <c r="S45" s="34"/>
      <c r="T45" s="34"/>
    </row>
    <row r="46" spans="1:20" ht="28.5" customHeight="1" x14ac:dyDescent="0.25">
      <c r="A46" s="24">
        <v>28</v>
      </c>
      <c r="B46" s="72"/>
      <c r="C46" s="72"/>
      <c r="D46" s="72"/>
      <c r="E46" s="72"/>
      <c r="F46" s="88"/>
      <c r="G46" s="74"/>
      <c r="H46" s="93" t="str">
        <f>_xlfn.IFNA(VLOOKUP($G46,Katalog23!$A$2:$E$111,2,FALSE),"")</f>
        <v/>
      </c>
      <c r="I46" s="94" t="str">
        <f>_xlfn.IFNA(VLOOKUP($G46,Katalog23!$A$2:$E$111,3,FALSE),"")</f>
        <v/>
      </c>
      <c r="J46" s="94" t="str">
        <f>_xlfn.IFNA(VLOOKUP($G46,Katalog23!$A$2:$E$111,5,FALSE),"")</f>
        <v/>
      </c>
      <c r="K46" s="94" t="str">
        <f>_xlfn.IFNA(VLOOKUP($G46,Katalog23!$A$2:$E$111,4,FALSE),"")</f>
        <v/>
      </c>
      <c r="L46" s="75"/>
      <c r="M46" s="45"/>
      <c r="N46" s="34"/>
      <c r="O46" s="40"/>
      <c r="P46" s="34"/>
      <c r="Q46" s="34"/>
      <c r="R46" s="34"/>
      <c r="S46" s="34"/>
      <c r="T46" s="34"/>
    </row>
    <row r="47" spans="1:20" ht="28.5" customHeight="1" x14ac:dyDescent="0.25">
      <c r="A47" s="24">
        <v>29</v>
      </c>
      <c r="B47" s="72"/>
      <c r="C47" s="72"/>
      <c r="D47" s="72"/>
      <c r="E47" s="72"/>
      <c r="F47" s="88"/>
      <c r="G47" s="74"/>
      <c r="H47" s="93" t="str">
        <f>_xlfn.IFNA(VLOOKUP($G47,Katalog23!$A$2:$E$111,2,FALSE),"")</f>
        <v/>
      </c>
      <c r="I47" s="94" t="str">
        <f>_xlfn.IFNA(VLOOKUP($G47,Katalog23!$A$2:$E$111,3,FALSE),"")</f>
        <v/>
      </c>
      <c r="J47" s="94" t="str">
        <f>_xlfn.IFNA(VLOOKUP($G47,Katalog23!$A$2:$E$111,5,FALSE),"")</f>
        <v/>
      </c>
      <c r="K47" s="94" t="str">
        <f>_xlfn.IFNA(VLOOKUP($G47,Katalog23!$A$2:$E$111,4,FALSE),"")</f>
        <v/>
      </c>
      <c r="L47" s="75"/>
      <c r="M47" s="43"/>
      <c r="N47" s="34"/>
      <c r="O47" s="41"/>
      <c r="P47" s="34"/>
      <c r="Q47" s="34"/>
      <c r="R47" s="34"/>
      <c r="S47" s="34"/>
      <c r="T47" s="34"/>
    </row>
    <row r="48" spans="1:20" ht="28.5" customHeight="1" x14ac:dyDescent="0.25">
      <c r="A48" s="24">
        <v>30</v>
      </c>
      <c r="B48" s="72"/>
      <c r="C48" s="72"/>
      <c r="D48" s="72"/>
      <c r="E48" s="72"/>
      <c r="F48" s="88"/>
      <c r="G48" s="74"/>
      <c r="H48" s="93" t="str">
        <f>_xlfn.IFNA(VLOOKUP($G48,Katalog23!$A$2:$E$111,2,FALSE),"")</f>
        <v/>
      </c>
      <c r="I48" s="94" t="str">
        <f>_xlfn.IFNA(VLOOKUP($G48,Katalog23!$A$2:$E$111,3,FALSE),"")</f>
        <v/>
      </c>
      <c r="J48" s="94" t="str">
        <f>_xlfn.IFNA(VLOOKUP($G48,Katalog23!$A$2:$E$111,5,FALSE),"")</f>
        <v/>
      </c>
      <c r="K48" s="94" t="str">
        <f>_xlfn.IFNA(VLOOKUP($G48,Katalog23!$A$2:$E$111,4,FALSE),"")</f>
        <v/>
      </c>
      <c r="L48" s="75"/>
      <c r="M48" s="43"/>
      <c r="N48" s="34"/>
      <c r="O48" s="41"/>
      <c r="P48" s="34"/>
      <c r="Q48" s="34"/>
      <c r="R48" s="34"/>
      <c r="S48" s="34"/>
      <c r="T48" s="34"/>
    </row>
    <row r="49" spans="1:20" ht="28.5" customHeight="1" x14ac:dyDescent="0.25">
      <c r="A49" s="24">
        <v>31</v>
      </c>
      <c r="B49" s="72"/>
      <c r="C49" s="72"/>
      <c r="D49" s="72"/>
      <c r="E49" s="72"/>
      <c r="F49" s="88"/>
      <c r="G49" s="74"/>
      <c r="H49" s="93" t="str">
        <f>_xlfn.IFNA(VLOOKUP($G49,Katalog23!$A$2:$E$111,2,FALSE),"")</f>
        <v/>
      </c>
      <c r="I49" s="94" t="str">
        <f>_xlfn.IFNA(VLOOKUP($G49,Katalog23!$A$2:$E$111,3,FALSE),"")</f>
        <v/>
      </c>
      <c r="J49" s="94" t="str">
        <f>_xlfn.IFNA(VLOOKUP($G49,Katalog23!$A$2:$E$111,5,FALSE),"")</f>
        <v/>
      </c>
      <c r="K49" s="94" t="str">
        <f>_xlfn.IFNA(VLOOKUP($G49,Katalog23!$A$2:$E$111,4,FALSE),"")</f>
        <v/>
      </c>
      <c r="L49" s="75"/>
      <c r="M49" s="43"/>
      <c r="N49" s="34"/>
      <c r="O49" s="41"/>
      <c r="P49" s="34"/>
      <c r="Q49" s="34"/>
      <c r="R49" s="34"/>
      <c r="S49" s="34"/>
      <c r="T49" s="34"/>
    </row>
    <row r="50" spans="1:20" ht="28.5" customHeight="1" x14ac:dyDescent="0.25">
      <c r="A50" s="24">
        <v>32</v>
      </c>
      <c r="B50" s="72"/>
      <c r="C50" s="72"/>
      <c r="D50" s="72"/>
      <c r="E50" s="72"/>
      <c r="F50" s="88"/>
      <c r="G50" s="74"/>
      <c r="H50" s="93" t="str">
        <f>_xlfn.IFNA(VLOOKUP($G50,Katalog23!$A$2:$E$111,2,FALSE),"")</f>
        <v/>
      </c>
      <c r="I50" s="94" t="str">
        <f>_xlfn.IFNA(VLOOKUP($G50,Katalog23!$A$2:$E$111,3,FALSE),"")</f>
        <v/>
      </c>
      <c r="J50" s="94" t="str">
        <f>_xlfn.IFNA(VLOOKUP($G50,Katalog23!$A$2:$E$111,5,FALSE),"")</f>
        <v/>
      </c>
      <c r="K50" s="94" t="str">
        <f>_xlfn.IFNA(VLOOKUP($G50,Katalog23!$A$2:$E$111,4,FALSE),"")</f>
        <v/>
      </c>
      <c r="L50" s="75"/>
      <c r="M50" s="43"/>
      <c r="N50" s="34"/>
      <c r="O50" s="41"/>
      <c r="P50" s="34"/>
      <c r="Q50" s="34"/>
      <c r="R50" s="34"/>
      <c r="S50" s="34"/>
      <c r="T50" s="34"/>
    </row>
    <row r="51" spans="1:20" ht="28.5" customHeight="1" x14ac:dyDescent="0.25">
      <c r="A51" s="24">
        <v>33</v>
      </c>
      <c r="B51" s="72"/>
      <c r="C51" s="72"/>
      <c r="D51" s="72"/>
      <c r="E51" s="72"/>
      <c r="F51" s="88"/>
      <c r="G51" s="74"/>
      <c r="H51" s="93" t="str">
        <f>_xlfn.IFNA(VLOOKUP($G51,Katalog23!$A$2:$E$111,2,FALSE),"")</f>
        <v/>
      </c>
      <c r="I51" s="94" t="str">
        <f>_xlfn.IFNA(VLOOKUP($G51,Katalog23!$A$2:$E$111,3,FALSE),"")</f>
        <v/>
      </c>
      <c r="J51" s="94" t="str">
        <f>_xlfn.IFNA(VLOOKUP($G51,Katalog23!$A$2:$E$111,5,FALSE),"")</f>
        <v/>
      </c>
      <c r="K51" s="94" t="str">
        <f>_xlfn.IFNA(VLOOKUP($G51,Katalog23!$A$2:$E$111,4,FALSE),"")</f>
        <v/>
      </c>
      <c r="L51" s="75"/>
      <c r="M51" s="43"/>
      <c r="N51" s="34"/>
      <c r="O51" s="41"/>
      <c r="P51" s="34"/>
      <c r="Q51" s="34"/>
      <c r="R51" s="34"/>
      <c r="S51" s="34"/>
      <c r="T51" s="34"/>
    </row>
    <row r="52" spans="1:20" ht="28.5" customHeight="1" x14ac:dyDescent="0.25">
      <c r="A52" s="24">
        <v>34</v>
      </c>
      <c r="B52" s="73"/>
      <c r="C52" s="73"/>
      <c r="D52" s="73"/>
      <c r="E52" s="73"/>
      <c r="F52" s="88"/>
      <c r="G52" s="74"/>
      <c r="H52" s="93" t="str">
        <f>_xlfn.IFNA(VLOOKUP($G52,Katalog23!$A$2:$E$111,2,FALSE),"")</f>
        <v/>
      </c>
      <c r="I52" s="94" t="str">
        <f>_xlfn.IFNA(VLOOKUP($G52,Katalog23!$A$2:$E$111,3,FALSE),"")</f>
        <v/>
      </c>
      <c r="J52" s="94" t="str">
        <f>_xlfn.IFNA(VLOOKUP($G52,Katalog23!$A$2:$E$111,5,FALSE),"")</f>
        <v/>
      </c>
      <c r="K52" s="94" t="str">
        <f>_xlfn.IFNA(VLOOKUP($G52,Katalog23!$A$2:$E$111,4,FALSE),"")</f>
        <v/>
      </c>
      <c r="L52" s="75"/>
      <c r="M52" s="43"/>
      <c r="N52" s="34"/>
      <c r="O52" s="41"/>
      <c r="P52" s="34"/>
      <c r="Q52" s="34"/>
      <c r="R52" s="34"/>
      <c r="S52" s="34"/>
      <c r="T52" s="34"/>
    </row>
    <row r="53" spans="1:20" ht="28.5" customHeight="1" x14ac:dyDescent="0.25">
      <c r="A53" s="24">
        <v>35</v>
      </c>
      <c r="B53" s="73"/>
      <c r="C53" s="73"/>
      <c r="D53" s="73"/>
      <c r="E53" s="73"/>
      <c r="F53" s="88"/>
      <c r="G53" s="74"/>
      <c r="H53" s="93" t="str">
        <f>_xlfn.IFNA(VLOOKUP($G53,Katalog23!$A$2:$E$111,2,FALSE),"")</f>
        <v/>
      </c>
      <c r="I53" s="94" t="str">
        <f>_xlfn.IFNA(VLOOKUP($G53,Katalog23!$A$2:$E$111,3,FALSE),"")</f>
        <v/>
      </c>
      <c r="J53" s="94" t="str">
        <f>_xlfn.IFNA(VLOOKUP($G53,Katalog23!$A$2:$E$111,5,FALSE),"")</f>
        <v/>
      </c>
      <c r="K53" s="94" t="str">
        <f>_xlfn.IFNA(VLOOKUP($G53,Katalog23!$A$2:$E$111,4,FALSE),"")</f>
        <v/>
      </c>
      <c r="L53" s="75"/>
      <c r="M53" s="43"/>
      <c r="N53" s="34"/>
      <c r="O53" s="41"/>
      <c r="P53" s="34"/>
      <c r="Q53" s="34"/>
      <c r="R53" s="34"/>
      <c r="S53" s="34"/>
      <c r="T53" s="34"/>
    </row>
    <row r="54" spans="1:20" ht="28.5" customHeight="1" x14ac:dyDescent="0.25">
      <c r="A54" s="24">
        <v>36</v>
      </c>
      <c r="B54" s="73"/>
      <c r="C54" s="73"/>
      <c r="D54" s="73"/>
      <c r="E54" s="73"/>
      <c r="F54" s="88"/>
      <c r="G54" s="74"/>
      <c r="H54" s="93" t="str">
        <f>_xlfn.IFNA(VLOOKUP($G54,Katalog23!$A$2:$E$111,2,FALSE),"")</f>
        <v/>
      </c>
      <c r="I54" s="94" t="str">
        <f>_xlfn.IFNA(VLOOKUP($G54,Katalog23!$A$2:$E$111,3,FALSE),"")</f>
        <v/>
      </c>
      <c r="J54" s="94" t="str">
        <f>_xlfn.IFNA(VLOOKUP($G54,Katalog23!$A$2:$E$111,5,FALSE),"")</f>
        <v/>
      </c>
      <c r="K54" s="94" t="str">
        <f>_xlfn.IFNA(VLOOKUP($G54,Katalog23!$A$2:$E$111,4,FALSE),"")</f>
        <v/>
      </c>
      <c r="L54" s="75"/>
      <c r="M54" s="43"/>
      <c r="N54" s="34"/>
      <c r="O54" s="41"/>
      <c r="P54" s="34"/>
      <c r="Q54" s="34"/>
      <c r="R54" s="34"/>
      <c r="S54" s="34"/>
      <c r="T54" s="34"/>
    </row>
    <row r="55" spans="1:20" ht="28.5" customHeight="1" x14ac:dyDescent="0.25">
      <c r="A55" s="24">
        <v>37</v>
      </c>
      <c r="B55" s="73"/>
      <c r="C55" s="73"/>
      <c r="D55" s="73"/>
      <c r="E55" s="73"/>
      <c r="F55" s="88"/>
      <c r="G55" s="74"/>
      <c r="H55" s="93" t="str">
        <f>_xlfn.IFNA(VLOOKUP($G55,Katalog23!$A$2:$E$111,2,FALSE),"")</f>
        <v/>
      </c>
      <c r="I55" s="94" t="str">
        <f>_xlfn.IFNA(VLOOKUP($G55,Katalog23!$A$2:$E$111,3,FALSE),"")</f>
        <v/>
      </c>
      <c r="J55" s="94" t="str">
        <f>_xlfn.IFNA(VLOOKUP($G55,Katalog23!$A$2:$E$111,5,FALSE),"")</f>
        <v/>
      </c>
      <c r="K55" s="94" t="str">
        <f>_xlfn.IFNA(VLOOKUP($G55,Katalog23!$A$2:$E$111,4,FALSE),"")</f>
        <v/>
      </c>
      <c r="L55" s="75"/>
      <c r="M55" s="43"/>
      <c r="N55" s="34"/>
      <c r="O55" s="41"/>
      <c r="P55" s="34"/>
      <c r="Q55" s="34"/>
      <c r="R55" s="34"/>
      <c r="S55" s="34"/>
      <c r="T55" s="34"/>
    </row>
    <row r="56" spans="1:20" ht="28.5" customHeight="1" x14ac:dyDescent="0.25">
      <c r="A56" s="24">
        <v>38</v>
      </c>
      <c r="B56" s="73"/>
      <c r="C56" s="73"/>
      <c r="D56" s="73"/>
      <c r="E56" s="73"/>
      <c r="F56" s="88"/>
      <c r="G56" s="74"/>
      <c r="H56" s="93" t="str">
        <f>_xlfn.IFNA(VLOOKUP($G56,Katalog23!$A$2:$E$111,2,FALSE),"")</f>
        <v/>
      </c>
      <c r="I56" s="94" t="str">
        <f>_xlfn.IFNA(VLOOKUP($G56,Katalog23!$A$2:$E$111,3,FALSE),"")</f>
        <v/>
      </c>
      <c r="J56" s="94" t="str">
        <f>_xlfn.IFNA(VLOOKUP($G56,Katalog23!$A$2:$E$111,5,FALSE),"")</f>
        <v/>
      </c>
      <c r="K56" s="94" t="str">
        <f>_xlfn.IFNA(VLOOKUP($G56,Katalog23!$A$2:$E$111,4,FALSE),"")</f>
        <v/>
      </c>
      <c r="L56" s="75"/>
      <c r="M56" s="43"/>
      <c r="N56" s="34"/>
      <c r="O56" s="41"/>
      <c r="P56" s="34"/>
      <c r="Q56" s="34"/>
      <c r="R56" s="34"/>
      <c r="S56" s="34"/>
      <c r="T56" s="34"/>
    </row>
    <row r="57" spans="1:20" ht="28.5" customHeight="1" x14ac:dyDescent="0.25">
      <c r="A57" s="24">
        <v>39</v>
      </c>
      <c r="B57" s="73"/>
      <c r="C57" s="73"/>
      <c r="D57" s="73"/>
      <c r="E57" s="73"/>
      <c r="F57" s="88"/>
      <c r="G57" s="74"/>
      <c r="H57" s="93" t="str">
        <f>_xlfn.IFNA(VLOOKUP($G57,Katalog23!$A$2:$E$111,2,FALSE),"")</f>
        <v/>
      </c>
      <c r="I57" s="94" t="str">
        <f>_xlfn.IFNA(VLOOKUP($G57,Katalog23!$A$2:$E$111,3,FALSE),"")</f>
        <v/>
      </c>
      <c r="J57" s="94" t="str">
        <f>_xlfn.IFNA(VLOOKUP($G57,Katalog23!$A$2:$E$111,5,FALSE),"")</f>
        <v/>
      </c>
      <c r="K57" s="94" t="str">
        <f>_xlfn.IFNA(VLOOKUP($G57,Katalog23!$A$2:$E$111,4,FALSE),"")</f>
        <v/>
      </c>
      <c r="L57" s="75"/>
      <c r="M57" s="43"/>
      <c r="N57" s="34"/>
      <c r="O57" s="40"/>
      <c r="P57" s="34"/>
      <c r="Q57" s="34"/>
      <c r="R57" s="34"/>
      <c r="S57" s="34"/>
      <c r="T57" s="34"/>
    </row>
    <row r="58" spans="1:20" ht="28.5" customHeight="1" x14ac:dyDescent="0.25">
      <c r="A58" s="24">
        <v>40</v>
      </c>
      <c r="B58" s="73"/>
      <c r="C58" s="73"/>
      <c r="D58" s="73"/>
      <c r="E58" s="73"/>
      <c r="F58" s="88"/>
      <c r="G58" s="74"/>
      <c r="H58" s="93" t="str">
        <f>_xlfn.IFNA(VLOOKUP($G58,Katalog23!$A$2:$E$111,2,FALSE),"")</f>
        <v/>
      </c>
      <c r="I58" s="94" t="str">
        <f>_xlfn.IFNA(VLOOKUP($G58,Katalog23!$A$2:$E$111,3,FALSE),"")</f>
        <v/>
      </c>
      <c r="J58" s="94" t="str">
        <f>_xlfn.IFNA(VLOOKUP($G58,Katalog23!$A$2:$E$111,5,FALSE),"")</f>
        <v/>
      </c>
      <c r="K58" s="94" t="str">
        <f>_xlfn.IFNA(VLOOKUP($G58,Katalog23!$A$2:$E$111,4,FALSE),"")</f>
        <v/>
      </c>
      <c r="L58" s="75"/>
      <c r="M58" s="43"/>
      <c r="N58" s="34"/>
      <c r="O58" s="40"/>
      <c r="P58" s="34"/>
      <c r="Q58" s="34"/>
      <c r="R58" s="34"/>
      <c r="S58" s="34"/>
      <c r="T58" s="34"/>
    </row>
    <row r="59" spans="1:20" ht="28.5" customHeight="1" x14ac:dyDescent="0.25">
      <c r="A59" s="24">
        <v>41</v>
      </c>
      <c r="B59" s="73"/>
      <c r="C59" s="73"/>
      <c r="D59" s="73"/>
      <c r="E59" s="73"/>
      <c r="F59" s="88"/>
      <c r="G59" s="74"/>
      <c r="H59" s="93" t="str">
        <f>_xlfn.IFNA(VLOOKUP($G59,Katalog23!$A$2:$E$111,2,FALSE),"")</f>
        <v/>
      </c>
      <c r="I59" s="94" t="str">
        <f>_xlfn.IFNA(VLOOKUP($G59,Katalog23!$A$2:$E$111,3,FALSE),"")</f>
        <v/>
      </c>
      <c r="J59" s="94" t="str">
        <f>_xlfn.IFNA(VLOOKUP($G59,Katalog23!$A$2:$E$111,5,FALSE),"")</f>
        <v/>
      </c>
      <c r="K59" s="94" t="str">
        <f>_xlfn.IFNA(VLOOKUP($G59,Katalog23!$A$2:$E$111,4,FALSE),"")</f>
        <v/>
      </c>
      <c r="L59" s="75"/>
      <c r="M59" s="43"/>
      <c r="N59" s="34"/>
      <c r="O59" s="40"/>
      <c r="P59" s="34"/>
      <c r="Q59" s="34"/>
      <c r="R59" s="34"/>
      <c r="S59" s="34"/>
      <c r="T59" s="34"/>
    </row>
    <row r="60" spans="1:20" ht="28.5" customHeight="1" x14ac:dyDescent="0.25">
      <c r="A60" s="24">
        <v>42</v>
      </c>
      <c r="B60" s="73"/>
      <c r="C60" s="73"/>
      <c r="D60" s="73"/>
      <c r="E60" s="73"/>
      <c r="F60" s="88"/>
      <c r="G60" s="74"/>
      <c r="H60" s="93" t="str">
        <f>_xlfn.IFNA(VLOOKUP($G60,Katalog23!$A$2:$E$111,2,FALSE),"")</f>
        <v/>
      </c>
      <c r="I60" s="94" t="str">
        <f>_xlfn.IFNA(VLOOKUP($G60,Katalog23!$A$2:$E$111,3,FALSE),"")</f>
        <v/>
      </c>
      <c r="J60" s="94" t="str">
        <f>_xlfn.IFNA(VLOOKUP($G60,Katalog23!$A$2:$E$111,5,FALSE),"")</f>
        <v/>
      </c>
      <c r="K60" s="94" t="str">
        <f>_xlfn.IFNA(VLOOKUP($G60,Katalog23!$A$2:$E$111,4,FALSE),"")</f>
        <v/>
      </c>
      <c r="L60" s="75"/>
      <c r="M60" s="43"/>
      <c r="N60" s="34"/>
      <c r="O60" s="40"/>
      <c r="P60" s="34"/>
      <c r="Q60" s="34"/>
      <c r="R60" s="34"/>
      <c r="S60" s="34"/>
      <c r="T60" s="34"/>
    </row>
    <row r="61" spans="1:20" ht="28.5" customHeight="1" x14ac:dyDescent="0.25">
      <c r="A61" s="24">
        <v>43</v>
      </c>
      <c r="B61" s="73"/>
      <c r="C61" s="73"/>
      <c r="D61" s="73"/>
      <c r="E61" s="73"/>
      <c r="F61" s="88"/>
      <c r="G61" s="74"/>
      <c r="H61" s="93" t="str">
        <f>_xlfn.IFNA(VLOOKUP($G61,Katalog23!$A$2:$E$111,2,FALSE),"")</f>
        <v/>
      </c>
      <c r="I61" s="94" t="str">
        <f>_xlfn.IFNA(VLOOKUP($G61,Katalog23!$A$2:$E$111,3,FALSE),"")</f>
        <v/>
      </c>
      <c r="J61" s="94" t="str">
        <f>_xlfn.IFNA(VLOOKUP($G61,Katalog23!$A$2:$E$111,5,FALSE),"")</f>
        <v/>
      </c>
      <c r="K61" s="94" t="str">
        <f>_xlfn.IFNA(VLOOKUP($G61,Katalog23!$A$2:$E$111,4,FALSE),"")</f>
        <v/>
      </c>
      <c r="L61" s="75"/>
      <c r="M61" s="43"/>
      <c r="N61" s="34"/>
      <c r="O61" s="40"/>
      <c r="P61" s="34"/>
      <c r="Q61" s="34"/>
      <c r="R61" s="34"/>
      <c r="S61" s="34"/>
      <c r="T61" s="34"/>
    </row>
    <row r="62" spans="1:20" ht="28.5" customHeight="1" x14ac:dyDescent="0.25">
      <c r="A62" s="24">
        <v>44</v>
      </c>
      <c r="B62" s="73"/>
      <c r="C62" s="73"/>
      <c r="D62" s="73"/>
      <c r="E62" s="73"/>
      <c r="F62" s="88"/>
      <c r="G62" s="74"/>
      <c r="H62" s="93" t="str">
        <f>_xlfn.IFNA(VLOOKUP($G62,Katalog23!$A$2:$E$111,2,FALSE),"")</f>
        <v/>
      </c>
      <c r="I62" s="94" t="str">
        <f>_xlfn.IFNA(VLOOKUP($G62,Katalog23!$A$2:$E$111,3,FALSE),"")</f>
        <v/>
      </c>
      <c r="J62" s="94" t="str">
        <f>_xlfn.IFNA(VLOOKUP($G62,Katalog23!$A$2:$E$111,5,FALSE),"")</f>
        <v/>
      </c>
      <c r="K62" s="94" t="str">
        <f>_xlfn.IFNA(VLOOKUP($G62,Katalog23!$A$2:$E$111,4,FALSE),"")</f>
        <v/>
      </c>
      <c r="L62" s="75"/>
      <c r="M62" s="43"/>
      <c r="N62" s="34"/>
      <c r="O62" s="46"/>
      <c r="P62" s="34"/>
      <c r="Q62" s="34"/>
      <c r="R62" s="34"/>
      <c r="S62" s="34"/>
      <c r="T62" s="34"/>
    </row>
    <row r="63" spans="1:20" ht="28.5" customHeight="1" x14ac:dyDescent="0.25">
      <c r="A63" s="24">
        <v>45</v>
      </c>
      <c r="B63" s="73"/>
      <c r="C63" s="73"/>
      <c r="D63" s="73"/>
      <c r="E63" s="73"/>
      <c r="F63" s="88"/>
      <c r="G63" s="74"/>
      <c r="H63" s="93" t="str">
        <f>_xlfn.IFNA(VLOOKUP($G63,Katalog23!$A$2:$E$111,2,FALSE),"")</f>
        <v/>
      </c>
      <c r="I63" s="94" t="str">
        <f>_xlfn.IFNA(VLOOKUP($G63,Katalog23!$A$2:$E$111,3,FALSE),"")</f>
        <v/>
      </c>
      <c r="J63" s="94" t="str">
        <f>_xlfn.IFNA(VLOOKUP($G63,Katalog23!$A$2:$E$111,5,FALSE),"")</f>
        <v/>
      </c>
      <c r="K63" s="94" t="str">
        <f>_xlfn.IFNA(VLOOKUP($G63,Katalog23!$A$2:$E$111,4,FALSE),"")</f>
        <v/>
      </c>
      <c r="L63" s="75"/>
      <c r="M63" s="43"/>
      <c r="N63" s="34"/>
      <c r="O63" s="46"/>
      <c r="P63" s="34"/>
      <c r="Q63" s="34"/>
      <c r="R63" s="34"/>
      <c r="S63" s="34"/>
      <c r="T63" s="34"/>
    </row>
    <row r="64" spans="1:20" ht="28.5" customHeight="1" x14ac:dyDescent="0.25">
      <c r="A64" s="24">
        <v>46</v>
      </c>
      <c r="B64" s="73"/>
      <c r="C64" s="73"/>
      <c r="D64" s="73"/>
      <c r="E64" s="73"/>
      <c r="F64" s="88"/>
      <c r="G64" s="74"/>
      <c r="H64" s="93" t="str">
        <f>_xlfn.IFNA(VLOOKUP($G64,Katalog23!$A$2:$E$111,2,FALSE),"")</f>
        <v/>
      </c>
      <c r="I64" s="94" t="str">
        <f>_xlfn.IFNA(VLOOKUP($G64,Katalog23!$A$2:$E$111,3,FALSE),"")</f>
        <v/>
      </c>
      <c r="J64" s="94" t="str">
        <f>_xlfn.IFNA(VLOOKUP($G64,Katalog23!$A$2:$E$111,5,FALSE),"")</f>
        <v/>
      </c>
      <c r="K64" s="94" t="str">
        <f>_xlfn.IFNA(VLOOKUP($G64,Katalog23!$A$2:$E$111,4,FALSE),"")</f>
        <v/>
      </c>
      <c r="L64" s="75"/>
      <c r="M64" s="43"/>
      <c r="N64" s="34"/>
      <c r="O64" s="41"/>
      <c r="P64" s="34"/>
      <c r="Q64" s="34"/>
      <c r="R64" s="34"/>
      <c r="S64" s="34"/>
      <c r="T64" s="34"/>
    </row>
    <row r="65" spans="1:20" ht="28.5" customHeight="1" x14ac:dyDescent="0.25">
      <c r="A65" s="24">
        <v>47</v>
      </c>
      <c r="B65" s="73"/>
      <c r="C65" s="73"/>
      <c r="D65" s="73"/>
      <c r="E65" s="73"/>
      <c r="F65" s="88"/>
      <c r="G65" s="74"/>
      <c r="H65" s="93" t="str">
        <f>_xlfn.IFNA(VLOOKUP($G65,Katalog23!$A$2:$E$111,2,FALSE),"")</f>
        <v/>
      </c>
      <c r="I65" s="94" t="str">
        <f>_xlfn.IFNA(VLOOKUP($G65,Katalog23!$A$2:$E$111,3,FALSE),"")</f>
        <v/>
      </c>
      <c r="J65" s="94" t="str">
        <f>_xlfn.IFNA(VLOOKUP($G65,Katalog23!$A$2:$E$111,5,FALSE),"")</f>
        <v/>
      </c>
      <c r="K65" s="94" t="str">
        <f>_xlfn.IFNA(VLOOKUP($G65,Katalog23!$A$2:$E$111,4,FALSE),"")</f>
        <v/>
      </c>
      <c r="L65" s="75"/>
      <c r="M65" s="43"/>
      <c r="N65" s="34"/>
      <c r="O65" s="41"/>
      <c r="P65" s="34"/>
      <c r="Q65" s="34"/>
      <c r="R65" s="34"/>
      <c r="S65" s="34"/>
      <c r="T65" s="34"/>
    </row>
    <row r="66" spans="1:20" ht="28.5" customHeight="1" x14ac:dyDescent="0.25">
      <c r="A66" s="24">
        <v>48</v>
      </c>
      <c r="B66" s="73"/>
      <c r="C66" s="73"/>
      <c r="D66" s="73"/>
      <c r="E66" s="73"/>
      <c r="F66" s="88"/>
      <c r="G66" s="74"/>
      <c r="H66" s="93" t="str">
        <f>_xlfn.IFNA(VLOOKUP($G66,Katalog23!$A$2:$E$111,2,FALSE),"")</f>
        <v/>
      </c>
      <c r="I66" s="94" t="str">
        <f>_xlfn.IFNA(VLOOKUP($G66,Katalog23!$A$2:$E$111,3,FALSE),"")</f>
        <v/>
      </c>
      <c r="J66" s="94" t="str">
        <f>_xlfn.IFNA(VLOOKUP($G66,Katalog23!$A$2:$E$111,5,FALSE),"")</f>
        <v/>
      </c>
      <c r="K66" s="94" t="str">
        <f>_xlfn.IFNA(VLOOKUP($G66,Katalog23!$A$2:$E$111,4,FALSE),"")</f>
        <v/>
      </c>
      <c r="L66" s="75"/>
      <c r="M66" s="43"/>
      <c r="N66" s="34"/>
      <c r="O66" s="41"/>
      <c r="P66" s="34"/>
      <c r="Q66" s="34"/>
      <c r="R66" s="34"/>
      <c r="S66" s="34"/>
      <c r="T66" s="34"/>
    </row>
    <row r="67" spans="1:20" ht="28.5" customHeight="1" x14ac:dyDescent="0.25">
      <c r="A67" s="24">
        <v>49</v>
      </c>
      <c r="B67" s="73"/>
      <c r="C67" s="73"/>
      <c r="D67" s="73"/>
      <c r="E67" s="73"/>
      <c r="F67" s="88"/>
      <c r="G67" s="74"/>
      <c r="H67" s="93" t="str">
        <f>_xlfn.IFNA(VLOOKUP($G67,Katalog23!$A$2:$E$111,2,FALSE),"")</f>
        <v/>
      </c>
      <c r="I67" s="94" t="str">
        <f>_xlfn.IFNA(VLOOKUP($G67,Katalog23!$A$2:$E$111,3,FALSE),"")</f>
        <v/>
      </c>
      <c r="J67" s="94" t="str">
        <f>_xlfn.IFNA(VLOOKUP($G67,Katalog23!$A$2:$E$111,5,FALSE),"")</f>
        <v/>
      </c>
      <c r="K67" s="94" t="str">
        <f>_xlfn.IFNA(VLOOKUP($G67,Katalog23!$A$2:$E$111,4,FALSE),"")</f>
        <v/>
      </c>
      <c r="L67" s="75"/>
      <c r="M67" s="43"/>
      <c r="N67" s="34"/>
      <c r="O67" s="41"/>
      <c r="P67" s="34"/>
      <c r="Q67" s="34"/>
      <c r="R67" s="34"/>
      <c r="S67" s="34"/>
      <c r="T67" s="34"/>
    </row>
    <row r="68" spans="1:20" ht="28.5" customHeight="1" x14ac:dyDescent="0.25">
      <c r="A68" s="24">
        <v>50</v>
      </c>
      <c r="B68" s="73"/>
      <c r="C68" s="73"/>
      <c r="D68" s="73"/>
      <c r="E68" s="73"/>
      <c r="F68" s="88"/>
      <c r="G68" s="74"/>
      <c r="H68" s="93" t="str">
        <f>_xlfn.IFNA(VLOOKUP($G68,Katalog23!$A$2:$E$111,2,FALSE),"")</f>
        <v/>
      </c>
      <c r="I68" s="94" t="str">
        <f>_xlfn.IFNA(VLOOKUP($G68,Katalog23!$A$2:$E$111,3,FALSE),"")</f>
        <v/>
      </c>
      <c r="J68" s="94" t="str">
        <f>_xlfn.IFNA(VLOOKUP($G68,Katalog23!$A$2:$E$111,5,FALSE),"")</f>
        <v/>
      </c>
      <c r="K68" s="94" t="str">
        <f>_xlfn.IFNA(VLOOKUP($G68,Katalog23!$A$2:$E$111,4,FALSE),"")</f>
        <v/>
      </c>
      <c r="L68" s="75"/>
      <c r="M68" s="43"/>
      <c r="N68" s="34"/>
      <c r="O68" s="41"/>
      <c r="P68" s="34"/>
      <c r="Q68" s="34"/>
      <c r="R68" s="34"/>
      <c r="S68" s="34"/>
      <c r="T68" s="34"/>
    </row>
    <row r="69" spans="1:20" ht="28.5" customHeight="1" x14ac:dyDescent="0.25">
      <c r="A69" s="24">
        <v>51</v>
      </c>
      <c r="B69" s="73"/>
      <c r="C69" s="73"/>
      <c r="D69" s="73"/>
      <c r="E69" s="73"/>
      <c r="F69" s="88"/>
      <c r="G69" s="74"/>
      <c r="H69" s="93" t="str">
        <f>_xlfn.IFNA(VLOOKUP($G69,Katalog23!$A$2:$E$111,2,FALSE),"")</f>
        <v/>
      </c>
      <c r="I69" s="94" t="str">
        <f>_xlfn.IFNA(VLOOKUP($G69,Katalog23!$A$2:$E$111,3,FALSE),"")</f>
        <v/>
      </c>
      <c r="J69" s="94" t="str">
        <f>_xlfn.IFNA(VLOOKUP($G69,Katalog23!$A$2:$E$111,5,FALSE),"")</f>
        <v/>
      </c>
      <c r="K69" s="94" t="str">
        <f>_xlfn.IFNA(VLOOKUP($G69,Katalog23!$A$2:$E$111,4,FALSE),"")</f>
        <v/>
      </c>
      <c r="L69" s="75"/>
      <c r="M69" s="45"/>
      <c r="N69" s="34"/>
      <c r="O69" s="40"/>
      <c r="P69" s="34"/>
      <c r="Q69" s="34"/>
      <c r="R69" s="34"/>
      <c r="S69" s="34"/>
      <c r="T69" s="34"/>
    </row>
    <row r="70" spans="1:20" ht="28.5" customHeight="1" x14ac:dyDescent="0.25">
      <c r="A70" s="24">
        <v>52</v>
      </c>
      <c r="B70" s="73"/>
      <c r="C70" s="73"/>
      <c r="D70" s="73"/>
      <c r="E70" s="73"/>
      <c r="F70" s="88"/>
      <c r="G70" s="74"/>
      <c r="H70" s="93" t="str">
        <f>_xlfn.IFNA(VLOOKUP($G70,Katalog23!$A$2:$E$111,2,FALSE),"")</f>
        <v/>
      </c>
      <c r="I70" s="94" t="str">
        <f>_xlfn.IFNA(VLOOKUP($G70,Katalog23!$A$2:$E$111,3,FALSE),"")</f>
        <v/>
      </c>
      <c r="J70" s="94" t="str">
        <f>_xlfn.IFNA(VLOOKUP($G70,Katalog23!$A$2:$E$111,5,FALSE),"")</f>
        <v/>
      </c>
      <c r="K70" s="94" t="str">
        <f>_xlfn.IFNA(VLOOKUP($G70,Katalog23!$A$2:$E$111,4,FALSE),"")</f>
        <v/>
      </c>
      <c r="L70" s="75"/>
      <c r="M70" s="43"/>
      <c r="N70" s="34"/>
      <c r="O70" s="40"/>
      <c r="P70" s="34"/>
      <c r="Q70" s="34"/>
      <c r="R70" s="34"/>
      <c r="S70" s="34"/>
      <c r="T70" s="34"/>
    </row>
    <row r="71" spans="1:20" ht="28.5" customHeight="1" x14ac:dyDescent="0.25">
      <c r="A71" s="24">
        <v>53</v>
      </c>
      <c r="B71" s="73"/>
      <c r="C71" s="73"/>
      <c r="D71" s="73"/>
      <c r="E71" s="73"/>
      <c r="F71" s="88"/>
      <c r="G71" s="74"/>
      <c r="H71" s="93" t="str">
        <f>_xlfn.IFNA(VLOOKUP($G71,Katalog23!$A$2:$E$111,2,FALSE),"")</f>
        <v/>
      </c>
      <c r="I71" s="94" t="str">
        <f>_xlfn.IFNA(VLOOKUP($G71,Katalog23!$A$2:$E$111,3,FALSE),"")</f>
        <v/>
      </c>
      <c r="J71" s="94" t="str">
        <f>_xlfn.IFNA(VLOOKUP($G71,Katalog23!$A$2:$E$111,5,FALSE),"")</f>
        <v/>
      </c>
      <c r="K71" s="94" t="str">
        <f>_xlfn.IFNA(VLOOKUP($G71,Katalog23!$A$2:$E$111,4,FALSE),"")</f>
        <v/>
      </c>
      <c r="L71" s="75"/>
      <c r="M71" s="45"/>
      <c r="N71" s="34"/>
      <c r="O71" s="40"/>
      <c r="P71" s="34"/>
      <c r="Q71" s="34"/>
      <c r="R71" s="34"/>
      <c r="S71" s="34"/>
      <c r="T71" s="34"/>
    </row>
    <row r="72" spans="1:20" ht="28.5" customHeight="1" x14ac:dyDescent="0.25">
      <c r="A72" s="24">
        <v>54</v>
      </c>
      <c r="B72" s="73"/>
      <c r="C72" s="73"/>
      <c r="D72" s="73"/>
      <c r="E72" s="73"/>
      <c r="F72" s="88"/>
      <c r="G72" s="74"/>
      <c r="H72" s="93" t="str">
        <f>_xlfn.IFNA(VLOOKUP($G72,Katalog23!$A$2:$E$111,2,FALSE),"")</f>
        <v/>
      </c>
      <c r="I72" s="94" t="str">
        <f>_xlfn.IFNA(VLOOKUP($G72,Katalog23!$A$2:$E$111,3,FALSE),"")</f>
        <v/>
      </c>
      <c r="J72" s="94" t="str">
        <f>_xlfn.IFNA(VLOOKUP($G72,Katalog23!$A$2:$E$111,5,FALSE),"")</f>
        <v/>
      </c>
      <c r="K72" s="94" t="str">
        <f>_xlfn.IFNA(VLOOKUP($G72,Katalog23!$A$2:$E$111,4,FALSE),"")</f>
        <v/>
      </c>
      <c r="L72" s="75"/>
      <c r="M72" s="45"/>
      <c r="N72" s="34"/>
      <c r="O72" s="40"/>
      <c r="P72" s="34"/>
      <c r="Q72" s="34"/>
      <c r="R72" s="34"/>
      <c r="S72" s="34"/>
      <c r="T72" s="34"/>
    </row>
    <row r="73" spans="1:20" ht="28.5" customHeight="1" x14ac:dyDescent="0.25">
      <c r="A73" s="24">
        <v>55</v>
      </c>
      <c r="B73" s="73"/>
      <c r="C73" s="73"/>
      <c r="D73" s="73"/>
      <c r="E73" s="73"/>
      <c r="F73" s="88"/>
      <c r="G73" s="74"/>
      <c r="H73" s="93" t="str">
        <f>_xlfn.IFNA(VLOOKUP($G73,Katalog23!$A$2:$E$111,2,FALSE),"")</f>
        <v/>
      </c>
      <c r="I73" s="94" t="str">
        <f>_xlfn.IFNA(VLOOKUP($G73,Katalog23!$A$2:$E$111,3,FALSE),"")</f>
        <v/>
      </c>
      <c r="J73" s="94" t="str">
        <f>_xlfn.IFNA(VLOOKUP($G73,Katalog23!$A$2:$E$111,5,FALSE),"")</f>
        <v/>
      </c>
      <c r="K73" s="94" t="str">
        <f>_xlfn.IFNA(VLOOKUP($G73,Katalog23!$A$2:$E$111,4,FALSE),"")</f>
        <v/>
      </c>
      <c r="L73" s="75"/>
      <c r="M73" s="45"/>
      <c r="N73" s="34"/>
      <c r="O73" s="41"/>
      <c r="P73" s="34"/>
      <c r="Q73" s="34"/>
      <c r="R73" s="34"/>
      <c r="S73" s="34"/>
      <c r="T73" s="34"/>
    </row>
    <row r="74" spans="1:20" ht="28.5" customHeight="1" x14ac:dyDescent="0.25">
      <c r="A74" s="24">
        <v>56</v>
      </c>
      <c r="B74" s="73"/>
      <c r="C74" s="73"/>
      <c r="D74" s="73"/>
      <c r="E74" s="73"/>
      <c r="F74" s="88"/>
      <c r="G74" s="74"/>
      <c r="H74" s="93" t="str">
        <f>_xlfn.IFNA(VLOOKUP($G74,Katalog23!$A$2:$E$111,2,FALSE),"")</f>
        <v/>
      </c>
      <c r="I74" s="94" t="str">
        <f>_xlfn.IFNA(VLOOKUP($G74,Katalog23!$A$2:$E$111,3,FALSE),"")</f>
        <v/>
      </c>
      <c r="J74" s="94" t="str">
        <f>_xlfn.IFNA(VLOOKUP($G74,Katalog23!$A$2:$E$111,5,FALSE),"")</f>
        <v/>
      </c>
      <c r="K74" s="94" t="str">
        <f>_xlfn.IFNA(VLOOKUP($G74,Katalog23!$A$2:$E$111,4,FALSE),"")</f>
        <v/>
      </c>
      <c r="L74" s="75"/>
      <c r="M74" s="45"/>
      <c r="N74" s="34"/>
      <c r="O74" s="41"/>
      <c r="P74" s="34"/>
      <c r="Q74" s="34"/>
      <c r="R74" s="34"/>
      <c r="S74" s="34"/>
      <c r="T74" s="34"/>
    </row>
    <row r="75" spans="1:20" ht="28.5" customHeight="1" x14ac:dyDescent="0.25">
      <c r="A75" s="24">
        <v>57</v>
      </c>
      <c r="B75" s="73"/>
      <c r="C75" s="73"/>
      <c r="D75" s="73"/>
      <c r="E75" s="73"/>
      <c r="F75" s="88"/>
      <c r="G75" s="74"/>
      <c r="H75" s="93" t="str">
        <f>_xlfn.IFNA(VLOOKUP($G75,Katalog23!$A$2:$E$111,2,FALSE),"")</f>
        <v/>
      </c>
      <c r="I75" s="94" t="str">
        <f>_xlfn.IFNA(VLOOKUP($G75,Katalog23!$A$2:$E$111,3,FALSE),"")</f>
        <v/>
      </c>
      <c r="J75" s="94" t="str">
        <f>_xlfn.IFNA(VLOOKUP($G75,Katalog23!$A$2:$E$111,5,FALSE),"")</f>
        <v/>
      </c>
      <c r="K75" s="94" t="str">
        <f>_xlfn.IFNA(VLOOKUP($G75,Katalog23!$A$2:$E$111,4,FALSE),"")</f>
        <v/>
      </c>
      <c r="L75" s="75"/>
      <c r="M75" s="45"/>
      <c r="N75" s="34"/>
      <c r="O75" s="41"/>
      <c r="P75" s="34"/>
      <c r="Q75" s="34"/>
      <c r="R75" s="34"/>
      <c r="S75" s="34"/>
      <c r="T75" s="34"/>
    </row>
    <row r="76" spans="1:20" ht="28.5" customHeight="1" x14ac:dyDescent="0.25">
      <c r="A76" s="24">
        <v>58</v>
      </c>
      <c r="B76" s="73"/>
      <c r="C76" s="73"/>
      <c r="D76" s="73"/>
      <c r="E76" s="73"/>
      <c r="F76" s="88"/>
      <c r="G76" s="74"/>
      <c r="H76" s="93" t="str">
        <f>_xlfn.IFNA(VLOOKUP($G76,Katalog23!$A$2:$E$111,2,FALSE),"")</f>
        <v/>
      </c>
      <c r="I76" s="94" t="str">
        <f>_xlfn.IFNA(VLOOKUP($G76,Katalog23!$A$2:$E$111,3,FALSE),"")</f>
        <v/>
      </c>
      <c r="J76" s="94" t="str">
        <f>_xlfn.IFNA(VLOOKUP($G76,Katalog23!$A$2:$E$111,5,FALSE),"")</f>
        <v/>
      </c>
      <c r="K76" s="94" t="str">
        <f>_xlfn.IFNA(VLOOKUP($G76,Katalog23!$A$2:$E$111,4,FALSE),"")</f>
        <v/>
      </c>
      <c r="L76" s="75"/>
      <c r="M76" s="43"/>
      <c r="N76" s="34"/>
      <c r="O76" s="41"/>
      <c r="P76" s="34"/>
      <c r="Q76" s="34"/>
      <c r="R76" s="34"/>
      <c r="S76" s="34"/>
      <c r="T76" s="34"/>
    </row>
    <row r="77" spans="1:20" ht="28.5" customHeight="1" x14ac:dyDescent="0.25">
      <c r="A77" s="24">
        <v>59</v>
      </c>
      <c r="B77" s="73"/>
      <c r="C77" s="73"/>
      <c r="D77" s="73"/>
      <c r="E77" s="73"/>
      <c r="F77" s="88"/>
      <c r="G77" s="74"/>
      <c r="H77" s="93" t="str">
        <f>_xlfn.IFNA(VLOOKUP($G77,Katalog23!$A$2:$E$111,2,FALSE),"")</f>
        <v/>
      </c>
      <c r="I77" s="94" t="str">
        <f>_xlfn.IFNA(VLOOKUP($G77,Katalog23!$A$2:$E$111,3,FALSE),"")</f>
        <v/>
      </c>
      <c r="J77" s="94" t="str">
        <f>_xlfn.IFNA(VLOOKUP($G77,Katalog23!$A$2:$E$111,5,FALSE),"")</f>
        <v/>
      </c>
      <c r="K77" s="94" t="str">
        <f>_xlfn.IFNA(VLOOKUP($G77,Katalog23!$A$2:$E$111,4,FALSE),"")</f>
        <v/>
      </c>
      <c r="L77" s="75"/>
      <c r="M77" s="43"/>
      <c r="N77" s="34"/>
      <c r="O77" s="41"/>
      <c r="P77" s="34"/>
      <c r="Q77" s="34"/>
      <c r="R77" s="34"/>
      <c r="S77" s="34"/>
      <c r="T77" s="34"/>
    </row>
    <row r="78" spans="1:20" ht="28.5" customHeight="1" x14ac:dyDescent="0.25">
      <c r="A78" s="24">
        <v>60</v>
      </c>
      <c r="B78" s="73"/>
      <c r="C78" s="73"/>
      <c r="D78" s="73"/>
      <c r="E78" s="73"/>
      <c r="F78" s="88"/>
      <c r="G78" s="74"/>
      <c r="H78" s="93" t="str">
        <f>_xlfn.IFNA(VLOOKUP($G78,Katalog23!$A$2:$E$111,2,FALSE),"")</f>
        <v/>
      </c>
      <c r="I78" s="94" t="str">
        <f>_xlfn.IFNA(VLOOKUP($G78,Katalog23!$A$2:$E$111,3,FALSE),"")</f>
        <v/>
      </c>
      <c r="J78" s="94" t="str">
        <f>_xlfn.IFNA(VLOOKUP($G78,Katalog23!$A$2:$E$111,5,FALSE),"")</f>
        <v/>
      </c>
      <c r="K78" s="94" t="str">
        <f>_xlfn.IFNA(VLOOKUP($G78,Katalog23!$A$2:$E$111,4,FALSE),"")</f>
        <v/>
      </c>
      <c r="L78" s="75"/>
      <c r="M78" s="43"/>
      <c r="N78" s="34"/>
      <c r="O78" s="41"/>
      <c r="P78" s="34"/>
      <c r="Q78" s="34"/>
      <c r="R78" s="34"/>
      <c r="S78" s="34"/>
      <c r="T78" s="34"/>
    </row>
    <row r="79" spans="1:20" ht="28.5" customHeight="1" x14ac:dyDescent="0.25">
      <c r="A79" s="24">
        <v>61</v>
      </c>
      <c r="B79" s="73"/>
      <c r="C79" s="73"/>
      <c r="D79" s="73"/>
      <c r="E79" s="73"/>
      <c r="F79" s="88"/>
      <c r="G79" s="74"/>
      <c r="H79" s="93" t="str">
        <f>_xlfn.IFNA(VLOOKUP($G79,Katalog23!$A$2:$E$111,2,FALSE),"")</f>
        <v/>
      </c>
      <c r="I79" s="94" t="str">
        <f>_xlfn.IFNA(VLOOKUP($G79,Katalog23!$A$2:$E$111,3,FALSE),"")</f>
        <v/>
      </c>
      <c r="J79" s="94" t="str">
        <f>_xlfn.IFNA(VLOOKUP($G79,Katalog23!$A$2:$E$111,5,FALSE),"")</f>
        <v/>
      </c>
      <c r="K79" s="94" t="str">
        <f>_xlfn.IFNA(VLOOKUP($G79,Katalog23!$A$2:$E$111,4,FALSE),"")</f>
        <v/>
      </c>
      <c r="L79" s="75"/>
      <c r="M79" s="43"/>
      <c r="N79" s="34"/>
      <c r="O79" s="41"/>
      <c r="P79" s="34"/>
      <c r="Q79" s="34"/>
      <c r="R79" s="34"/>
      <c r="S79" s="34"/>
      <c r="T79" s="34"/>
    </row>
    <row r="80" spans="1:20" ht="28.5" customHeight="1" x14ac:dyDescent="0.25">
      <c r="A80" s="24">
        <v>62</v>
      </c>
      <c r="B80" s="73"/>
      <c r="C80" s="73"/>
      <c r="D80" s="73"/>
      <c r="E80" s="73"/>
      <c r="F80" s="88"/>
      <c r="G80" s="74"/>
      <c r="H80" s="93" t="str">
        <f>_xlfn.IFNA(VLOOKUP($G80,Katalog23!$A$2:$E$111,2,FALSE),"")</f>
        <v/>
      </c>
      <c r="I80" s="94" t="str">
        <f>_xlfn.IFNA(VLOOKUP($G80,Katalog23!$A$2:$E$111,3,FALSE),"")</f>
        <v/>
      </c>
      <c r="J80" s="94" t="str">
        <f>_xlfn.IFNA(VLOOKUP($G80,Katalog23!$A$2:$E$111,5,FALSE),"")</f>
        <v/>
      </c>
      <c r="K80" s="94" t="str">
        <f>_xlfn.IFNA(VLOOKUP($G80,Katalog23!$A$2:$E$111,4,FALSE),"")</f>
        <v/>
      </c>
      <c r="L80" s="75"/>
      <c r="M80" s="43"/>
      <c r="N80" s="34"/>
      <c r="O80" s="47"/>
      <c r="P80" s="34"/>
      <c r="Q80" s="34"/>
      <c r="R80" s="34"/>
      <c r="S80" s="34"/>
      <c r="T80" s="34"/>
    </row>
    <row r="81" spans="1:20" ht="28.5" customHeight="1" x14ac:dyDescent="0.25">
      <c r="A81" s="24">
        <v>63</v>
      </c>
      <c r="B81" s="73"/>
      <c r="C81" s="73"/>
      <c r="D81" s="73"/>
      <c r="E81" s="73"/>
      <c r="F81" s="88"/>
      <c r="G81" s="74"/>
      <c r="H81" s="93" t="str">
        <f>_xlfn.IFNA(VLOOKUP($G81,Katalog23!$A$2:$E$111,2,FALSE),"")</f>
        <v/>
      </c>
      <c r="I81" s="94" t="str">
        <f>_xlfn.IFNA(VLOOKUP($G81,Katalog23!$A$2:$E$111,3,FALSE),"")</f>
        <v/>
      </c>
      <c r="J81" s="94" t="str">
        <f>_xlfn.IFNA(VLOOKUP($G81,Katalog23!$A$2:$E$111,5,FALSE),"")</f>
        <v/>
      </c>
      <c r="K81" s="94" t="str">
        <f>_xlfn.IFNA(VLOOKUP($G81,Katalog23!$A$2:$E$111,4,FALSE),"")</f>
        <v/>
      </c>
      <c r="L81" s="75"/>
      <c r="M81" s="43"/>
      <c r="N81" s="34"/>
      <c r="O81" s="47"/>
      <c r="P81" s="34"/>
      <c r="Q81" s="34"/>
      <c r="R81" s="34"/>
      <c r="S81" s="34"/>
      <c r="T81" s="34"/>
    </row>
    <row r="82" spans="1:20" ht="28.5" customHeight="1" x14ac:dyDescent="0.25">
      <c r="A82" s="24">
        <v>64</v>
      </c>
      <c r="B82" s="73"/>
      <c r="C82" s="73"/>
      <c r="D82" s="73"/>
      <c r="E82" s="73"/>
      <c r="F82" s="88"/>
      <c r="G82" s="74"/>
      <c r="H82" s="93" t="str">
        <f>_xlfn.IFNA(VLOOKUP($G82,Katalog23!$A$2:$E$111,2,FALSE),"")</f>
        <v/>
      </c>
      <c r="I82" s="94" t="str">
        <f>_xlfn.IFNA(VLOOKUP($G82,Katalog23!$A$2:$E$111,3,FALSE),"")</f>
        <v/>
      </c>
      <c r="J82" s="94" t="str">
        <f>_xlfn.IFNA(VLOOKUP($G82,Katalog23!$A$2:$E$111,5,FALSE),"")</f>
        <v/>
      </c>
      <c r="K82" s="94" t="str">
        <f>_xlfn.IFNA(VLOOKUP($G82,Katalog23!$A$2:$E$111,4,FALSE),"")</f>
        <v/>
      </c>
      <c r="L82" s="75"/>
      <c r="M82" s="43"/>
      <c r="N82" s="34"/>
      <c r="O82" s="47"/>
      <c r="P82" s="34"/>
      <c r="Q82" s="34"/>
      <c r="R82" s="34"/>
      <c r="S82" s="34"/>
      <c r="T82" s="34"/>
    </row>
    <row r="83" spans="1:20" ht="28.5" customHeight="1" x14ac:dyDescent="0.25">
      <c r="A83" s="24">
        <v>65</v>
      </c>
      <c r="B83" s="73"/>
      <c r="C83" s="73"/>
      <c r="D83" s="73"/>
      <c r="E83" s="73"/>
      <c r="F83" s="88"/>
      <c r="G83" s="74"/>
      <c r="H83" s="93" t="str">
        <f>_xlfn.IFNA(VLOOKUP($G83,Katalog23!$A$2:$E$111,2,FALSE),"")</f>
        <v/>
      </c>
      <c r="I83" s="94" t="str">
        <f>_xlfn.IFNA(VLOOKUP($G83,Katalog23!$A$2:$E$111,3,FALSE),"")</f>
        <v/>
      </c>
      <c r="J83" s="94" t="str">
        <f>_xlfn.IFNA(VLOOKUP($G83,Katalog23!$A$2:$E$111,5,FALSE),"")</f>
        <v/>
      </c>
      <c r="K83" s="94" t="str">
        <f>_xlfn.IFNA(VLOOKUP($G83,Katalog23!$A$2:$E$111,4,FALSE),"")</f>
        <v/>
      </c>
      <c r="L83" s="75"/>
      <c r="M83" s="43"/>
      <c r="N83" s="34"/>
      <c r="O83" s="47"/>
      <c r="P83" s="34"/>
      <c r="Q83" s="34"/>
      <c r="R83" s="34"/>
      <c r="S83" s="34"/>
      <c r="T83" s="34"/>
    </row>
    <row r="84" spans="1:20" ht="28.5" customHeight="1" x14ac:dyDescent="0.25">
      <c r="A84" s="24">
        <v>66</v>
      </c>
      <c r="B84" s="73"/>
      <c r="C84" s="73"/>
      <c r="D84" s="73"/>
      <c r="E84" s="73"/>
      <c r="F84" s="88"/>
      <c r="G84" s="74"/>
      <c r="H84" s="93" t="str">
        <f>_xlfn.IFNA(VLOOKUP($G84,Katalog23!$A$2:$E$111,2,FALSE),"")</f>
        <v/>
      </c>
      <c r="I84" s="94" t="str">
        <f>_xlfn.IFNA(VLOOKUP($G84,Katalog23!$A$2:$E$111,3,FALSE),"")</f>
        <v/>
      </c>
      <c r="J84" s="94" t="str">
        <f>_xlfn.IFNA(VLOOKUP($G84,Katalog23!$A$2:$E$111,5,FALSE),"")</f>
        <v/>
      </c>
      <c r="K84" s="94" t="str">
        <f>_xlfn.IFNA(VLOOKUP($G84,Katalog23!$A$2:$E$111,4,FALSE),"")</f>
        <v/>
      </c>
      <c r="L84" s="75"/>
      <c r="M84" s="43"/>
      <c r="N84" s="34"/>
      <c r="O84" s="40"/>
      <c r="P84" s="34"/>
      <c r="Q84" s="34"/>
      <c r="R84" s="34"/>
      <c r="S84" s="34"/>
      <c r="T84" s="34"/>
    </row>
    <row r="85" spans="1:20" ht="28.5" customHeight="1" x14ac:dyDescent="0.25">
      <c r="A85" s="24">
        <v>67</v>
      </c>
      <c r="B85" s="73"/>
      <c r="C85" s="73"/>
      <c r="D85" s="73"/>
      <c r="E85" s="73"/>
      <c r="F85" s="88"/>
      <c r="G85" s="74"/>
      <c r="H85" s="93" t="str">
        <f>_xlfn.IFNA(VLOOKUP($G85,Katalog23!$A$2:$E$111,2,FALSE),"")</f>
        <v/>
      </c>
      <c r="I85" s="94" t="str">
        <f>_xlfn.IFNA(VLOOKUP($G85,Katalog23!$A$2:$E$111,3,FALSE),"")</f>
        <v/>
      </c>
      <c r="J85" s="94" t="str">
        <f>_xlfn.IFNA(VLOOKUP($G85,Katalog23!$A$2:$E$111,5,FALSE),"")</f>
        <v/>
      </c>
      <c r="K85" s="94" t="str">
        <f>_xlfn.IFNA(VLOOKUP($G85,Katalog23!$A$2:$E$111,4,FALSE),"")</f>
        <v/>
      </c>
      <c r="L85" s="75"/>
      <c r="M85" s="43"/>
      <c r="N85" s="34"/>
      <c r="O85" s="40"/>
      <c r="P85" s="34"/>
      <c r="Q85" s="34"/>
      <c r="R85" s="34"/>
      <c r="S85" s="34"/>
      <c r="T85" s="34"/>
    </row>
    <row r="86" spans="1:20" ht="28.5" customHeight="1" x14ac:dyDescent="0.25">
      <c r="A86" s="24">
        <v>68</v>
      </c>
      <c r="B86" s="73"/>
      <c r="C86" s="73"/>
      <c r="D86" s="73"/>
      <c r="E86" s="73"/>
      <c r="F86" s="88"/>
      <c r="G86" s="74"/>
      <c r="H86" s="93" t="str">
        <f>_xlfn.IFNA(VLOOKUP($G86,Katalog23!$A$2:$E$111,2,FALSE),"")</f>
        <v/>
      </c>
      <c r="I86" s="94" t="str">
        <f>_xlfn.IFNA(VLOOKUP($G86,Katalog23!$A$2:$E$111,3,FALSE),"")</f>
        <v/>
      </c>
      <c r="J86" s="94" t="str">
        <f>_xlfn.IFNA(VLOOKUP($G86,Katalog23!$A$2:$E$111,5,FALSE),"")</f>
        <v/>
      </c>
      <c r="K86" s="94" t="str">
        <f>_xlfn.IFNA(VLOOKUP($G86,Katalog23!$A$2:$E$111,4,FALSE),"")</f>
        <v/>
      </c>
      <c r="L86" s="75"/>
      <c r="M86" s="43"/>
      <c r="N86" s="34"/>
      <c r="O86" s="40"/>
      <c r="P86" s="34"/>
      <c r="Q86" s="34"/>
      <c r="R86" s="34"/>
      <c r="S86" s="34"/>
      <c r="T86" s="34"/>
    </row>
    <row r="87" spans="1:20" ht="28.5" customHeight="1" x14ac:dyDescent="0.25">
      <c r="A87" s="24">
        <v>69</v>
      </c>
      <c r="B87" s="73"/>
      <c r="C87" s="73"/>
      <c r="D87" s="73"/>
      <c r="E87" s="73"/>
      <c r="F87" s="88"/>
      <c r="G87" s="74"/>
      <c r="H87" s="93" t="str">
        <f>_xlfn.IFNA(VLOOKUP($G87,Katalog23!$A$2:$E$111,2,FALSE),"")</f>
        <v/>
      </c>
      <c r="I87" s="94" t="str">
        <f>_xlfn.IFNA(VLOOKUP($G87,Katalog23!$A$2:$E$111,3,FALSE),"")</f>
        <v/>
      </c>
      <c r="J87" s="94" t="str">
        <f>_xlfn.IFNA(VLOOKUP($G87,Katalog23!$A$2:$E$111,5,FALSE),"")</f>
        <v/>
      </c>
      <c r="K87" s="94" t="str">
        <f>_xlfn.IFNA(VLOOKUP($G87,Katalog23!$A$2:$E$111,4,FALSE),"")</f>
        <v/>
      </c>
      <c r="L87" s="75"/>
      <c r="M87" s="43"/>
      <c r="N87" s="34"/>
      <c r="O87" s="40"/>
      <c r="P87" s="34"/>
      <c r="Q87" s="34"/>
      <c r="R87" s="34"/>
      <c r="S87" s="34"/>
      <c r="T87" s="34"/>
    </row>
    <row r="88" spans="1:20" ht="28.5" customHeight="1" x14ac:dyDescent="0.25">
      <c r="A88" s="24">
        <v>70</v>
      </c>
      <c r="B88" s="73"/>
      <c r="C88" s="73"/>
      <c r="D88" s="73"/>
      <c r="E88" s="73"/>
      <c r="F88" s="88"/>
      <c r="G88" s="74"/>
      <c r="H88" s="93" t="str">
        <f>_xlfn.IFNA(VLOOKUP($G88,Katalog23!$A$2:$E$111,2,FALSE),"")</f>
        <v/>
      </c>
      <c r="I88" s="94" t="str">
        <f>_xlfn.IFNA(VLOOKUP($G88,Katalog23!$A$2:$E$111,3,FALSE),"")</f>
        <v/>
      </c>
      <c r="J88" s="94" t="str">
        <f>_xlfn.IFNA(VLOOKUP($G88,Katalog23!$A$2:$E$111,5,FALSE),"")</f>
        <v/>
      </c>
      <c r="K88" s="94" t="str">
        <f>_xlfn.IFNA(VLOOKUP($G88,Katalog23!$A$2:$E$111,4,FALSE),"")</f>
        <v/>
      </c>
      <c r="L88" s="75"/>
      <c r="M88" s="43"/>
      <c r="N88" s="34"/>
      <c r="O88" s="40"/>
      <c r="P88" s="34"/>
      <c r="Q88" s="34"/>
      <c r="R88" s="34"/>
      <c r="S88" s="34"/>
      <c r="T88" s="34"/>
    </row>
    <row r="89" spans="1:20" ht="28.5" customHeight="1" x14ac:dyDescent="0.25">
      <c r="A89" s="24">
        <v>71</v>
      </c>
      <c r="B89" s="73"/>
      <c r="C89" s="73"/>
      <c r="D89" s="73"/>
      <c r="E89" s="73"/>
      <c r="F89" s="88"/>
      <c r="G89" s="74"/>
      <c r="H89" s="93" t="str">
        <f>_xlfn.IFNA(VLOOKUP($G89,Katalog23!$A$2:$E$111,2,FALSE),"")</f>
        <v/>
      </c>
      <c r="I89" s="94" t="str">
        <f>_xlfn.IFNA(VLOOKUP($G89,Katalog23!$A$2:$E$111,3,FALSE),"")</f>
        <v/>
      </c>
      <c r="J89" s="94" t="str">
        <f>_xlfn.IFNA(VLOOKUP($G89,Katalog23!$A$2:$E$111,5,FALSE),"")</f>
        <v/>
      </c>
      <c r="K89" s="94" t="str">
        <f>_xlfn.IFNA(VLOOKUP($G89,Katalog23!$A$2:$E$111,4,FALSE),"")</f>
        <v/>
      </c>
      <c r="L89" s="75"/>
      <c r="M89" s="43"/>
      <c r="N89" s="34"/>
      <c r="O89" s="40"/>
      <c r="P89" s="34"/>
      <c r="Q89" s="34"/>
      <c r="R89" s="34"/>
      <c r="S89" s="34"/>
      <c r="T89" s="34"/>
    </row>
    <row r="90" spans="1:20" ht="28.5" customHeight="1" x14ac:dyDescent="0.25">
      <c r="A90" s="24">
        <v>72</v>
      </c>
      <c r="B90" s="73"/>
      <c r="C90" s="73"/>
      <c r="D90" s="73"/>
      <c r="E90" s="73"/>
      <c r="F90" s="88"/>
      <c r="G90" s="74"/>
      <c r="H90" s="93" t="str">
        <f>_xlfn.IFNA(VLOOKUP($G90,Katalog23!$A$2:$E$111,2,FALSE),"")</f>
        <v/>
      </c>
      <c r="I90" s="94" t="str">
        <f>_xlfn.IFNA(VLOOKUP($G90,Katalog23!$A$2:$E$111,3,FALSE),"")</f>
        <v/>
      </c>
      <c r="J90" s="94" t="str">
        <f>_xlfn.IFNA(VLOOKUP($G90,Katalog23!$A$2:$E$111,5,FALSE),"")</f>
        <v/>
      </c>
      <c r="K90" s="94" t="str">
        <f>_xlfn.IFNA(VLOOKUP($G90,Katalog23!$A$2:$E$111,4,FALSE),"")</f>
        <v/>
      </c>
      <c r="L90" s="75"/>
      <c r="M90" s="43"/>
      <c r="N90" s="34"/>
      <c r="O90" s="40"/>
      <c r="P90" s="34"/>
      <c r="Q90" s="34"/>
      <c r="R90" s="34"/>
      <c r="S90" s="34"/>
      <c r="T90" s="34"/>
    </row>
    <row r="91" spans="1:20" ht="28.5" customHeight="1" x14ac:dyDescent="0.25">
      <c r="A91" s="24">
        <v>73</v>
      </c>
      <c r="B91" s="73"/>
      <c r="C91" s="73"/>
      <c r="D91" s="73"/>
      <c r="E91" s="73"/>
      <c r="F91" s="88"/>
      <c r="G91" s="74"/>
      <c r="H91" s="93" t="str">
        <f>_xlfn.IFNA(VLOOKUP($G91,Katalog23!$A$2:$E$111,2,FALSE),"")</f>
        <v/>
      </c>
      <c r="I91" s="94" t="str">
        <f>_xlfn.IFNA(VLOOKUP($G91,Katalog23!$A$2:$E$111,3,FALSE),"")</f>
        <v/>
      </c>
      <c r="J91" s="94" t="str">
        <f>_xlfn.IFNA(VLOOKUP($G91,Katalog23!$A$2:$E$111,5,FALSE),"")</f>
        <v/>
      </c>
      <c r="K91" s="94" t="str">
        <f>_xlfn.IFNA(VLOOKUP($G91,Katalog23!$A$2:$E$111,4,FALSE),"")</f>
        <v/>
      </c>
      <c r="L91" s="75"/>
      <c r="M91" s="48"/>
      <c r="N91" s="34"/>
      <c r="O91" s="40"/>
      <c r="P91" s="34"/>
      <c r="Q91" s="34"/>
      <c r="R91" s="34"/>
      <c r="S91" s="34"/>
      <c r="T91" s="34"/>
    </row>
    <row r="92" spans="1:20" ht="28.5" customHeight="1" x14ac:dyDescent="0.25">
      <c r="A92" s="24">
        <v>74</v>
      </c>
      <c r="B92" s="73"/>
      <c r="C92" s="73"/>
      <c r="D92" s="73"/>
      <c r="E92" s="73"/>
      <c r="F92" s="88"/>
      <c r="G92" s="74"/>
      <c r="H92" s="93" t="str">
        <f>_xlfn.IFNA(VLOOKUP($G92,Katalog23!$A$2:$E$111,2,FALSE),"")</f>
        <v/>
      </c>
      <c r="I92" s="94" t="str">
        <f>_xlfn.IFNA(VLOOKUP($G92,Katalog23!$A$2:$E$111,3,FALSE),"")</f>
        <v/>
      </c>
      <c r="J92" s="94" t="str">
        <f>_xlfn.IFNA(VLOOKUP($G92,Katalog23!$A$2:$E$111,5,FALSE),"")</f>
        <v/>
      </c>
      <c r="K92" s="94" t="str">
        <f>_xlfn.IFNA(VLOOKUP($G92,Katalog23!$A$2:$E$111,4,FALSE),"")</f>
        <v/>
      </c>
      <c r="L92" s="75"/>
      <c r="M92" s="43"/>
      <c r="N92" s="34"/>
      <c r="O92" s="47"/>
      <c r="P92" s="34"/>
      <c r="Q92" s="34"/>
      <c r="R92" s="34"/>
      <c r="S92" s="34"/>
      <c r="T92" s="34"/>
    </row>
    <row r="93" spans="1:20" ht="28.5" customHeight="1" x14ac:dyDescent="0.25">
      <c r="A93" s="24">
        <v>75</v>
      </c>
      <c r="B93" s="73"/>
      <c r="C93" s="73"/>
      <c r="D93" s="73"/>
      <c r="E93" s="73"/>
      <c r="F93" s="88"/>
      <c r="G93" s="74"/>
      <c r="H93" s="93" t="str">
        <f>_xlfn.IFNA(VLOOKUP($G93,Katalog23!$A$2:$E$111,2,FALSE),"")</f>
        <v/>
      </c>
      <c r="I93" s="94" t="str">
        <f>_xlfn.IFNA(VLOOKUP($G93,Katalog23!$A$2:$E$111,3,FALSE),"")</f>
        <v/>
      </c>
      <c r="J93" s="94" t="str">
        <f>_xlfn.IFNA(VLOOKUP($G93,Katalog23!$A$2:$E$111,5,FALSE),"")</f>
        <v/>
      </c>
      <c r="K93" s="94" t="str">
        <f>_xlfn.IFNA(VLOOKUP($G93,Katalog23!$A$2:$E$111,4,FALSE),"")</f>
        <v/>
      </c>
      <c r="L93" s="75"/>
      <c r="M93" s="43"/>
      <c r="N93" s="34"/>
      <c r="O93" s="47"/>
      <c r="P93" s="34"/>
      <c r="Q93" s="34"/>
      <c r="R93" s="34"/>
      <c r="S93" s="34"/>
      <c r="T93" s="34"/>
    </row>
    <row r="94" spans="1:20" ht="28.5" customHeight="1" x14ac:dyDescent="0.25">
      <c r="A94" s="24">
        <v>76</v>
      </c>
      <c r="B94" s="73"/>
      <c r="C94" s="73"/>
      <c r="D94" s="73"/>
      <c r="E94" s="73"/>
      <c r="F94" s="88"/>
      <c r="G94" s="74"/>
      <c r="H94" s="93" t="str">
        <f>_xlfn.IFNA(VLOOKUP($G94,Katalog23!$A$2:$E$111,2,FALSE),"")</f>
        <v/>
      </c>
      <c r="I94" s="94" t="str">
        <f>_xlfn.IFNA(VLOOKUP($G94,Katalog23!$A$2:$E$111,3,FALSE),"")</f>
        <v/>
      </c>
      <c r="J94" s="94" t="str">
        <f>_xlfn.IFNA(VLOOKUP($G94,Katalog23!$A$2:$E$111,5,FALSE),"")</f>
        <v/>
      </c>
      <c r="K94" s="94" t="str">
        <f>_xlfn.IFNA(VLOOKUP($G94,Katalog23!$A$2:$E$111,4,FALSE),"")</f>
        <v/>
      </c>
      <c r="L94" s="75"/>
      <c r="M94" s="43"/>
      <c r="N94" s="34"/>
      <c r="O94" s="47"/>
      <c r="P94" s="34"/>
      <c r="Q94" s="34"/>
      <c r="R94" s="34"/>
      <c r="S94" s="34"/>
      <c r="T94" s="34"/>
    </row>
    <row r="95" spans="1:20" ht="28.5" customHeight="1" x14ac:dyDescent="0.25">
      <c r="A95" s="24">
        <v>77</v>
      </c>
      <c r="B95" s="73"/>
      <c r="C95" s="73"/>
      <c r="D95" s="73"/>
      <c r="E95" s="73"/>
      <c r="F95" s="88"/>
      <c r="G95" s="74"/>
      <c r="H95" s="93" t="str">
        <f>_xlfn.IFNA(VLOOKUP($G95,Katalog23!$A$2:$E$111,2,FALSE),"")</f>
        <v/>
      </c>
      <c r="I95" s="94" t="str">
        <f>_xlfn.IFNA(VLOOKUP($G95,Katalog23!$A$2:$E$111,3,FALSE),"")</f>
        <v/>
      </c>
      <c r="J95" s="94" t="str">
        <f>_xlfn.IFNA(VLOOKUP($G95,Katalog23!$A$2:$E$111,5,FALSE),"")</f>
        <v/>
      </c>
      <c r="K95" s="94" t="str">
        <f>_xlfn.IFNA(VLOOKUP($G95,Katalog23!$A$2:$E$111,4,FALSE),"")</f>
        <v/>
      </c>
      <c r="L95" s="75"/>
      <c r="M95" s="43"/>
      <c r="N95" s="34"/>
      <c r="O95" s="47"/>
      <c r="P95" s="34"/>
      <c r="Q95" s="34"/>
      <c r="R95" s="34"/>
      <c r="S95" s="34"/>
      <c r="T95" s="34"/>
    </row>
    <row r="96" spans="1:20" ht="28.5" customHeight="1" x14ac:dyDescent="0.25">
      <c r="A96" s="24">
        <v>78</v>
      </c>
      <c r="B96" s="73"/>
      <c r="C96" s="73"/>
      <c r="D96" s="73"/>
      <c r="E96" s="73"/>
      <c r="F96" s="88"/>
      <c r="G96" s="74"/>
      <c r="H96" s="93" t="str">
        <f>_xlfn.IFNA(VLOOKUP($G96,Katalog23!$A$2:$E$111,2,FALSE),"")</f>
        <v/>
      </c>
      <c r="I96" s="94" t="str">
        <f>_xlfn.IFNA(VLOOKUP($G96,Katalog23!$A$2:$E$111,3,FALSE),"")</f>
        <v/>
      </c>
      <c r="J96" s="94" t="str">
        <f>_xlfn.IFNA(VLOOKUP($G96,Katalog23!$A$2:$E$111,5,FALSE),"")</f>
        <v/>
      </c>
      <c r="K96" s="94" t="str">
        <f>_xlfn.IFNA(VLOOKUP($G96,Katalog23!$A$2:$E$111,4,FALSE),"")</f>
        <v/>
      </c>
      <c r="L96" s="75"/>
      <c r="M96" s="43"/>
      <c r="N96" s="34"/>
      <c r="O96" s="47"/>
      <c r="P96" s="34"/>
      <c r="Q96" s="34"/>
      <c r="R96" s="34"/>
      <c r="S96" s="34"/>
      <c r="T96" s="34"/>
    </row>
    <row r="97" spans="1:20" ht="28.5" customHeight="1" x14ac:dyDescent="0.25">
      <c r="A97" s="24">
        <v>79</v>
      </c>
      <c r="B97" s="73"/>
      <c r="C97" s="73"/>
      <c r="D97" s="73"/>
      <c r="E97" s="73"/>
      <c r="F97" s="88"/>
      <c r="G97" s="74"/>
      <c r="H97" s="93" t="str">
        <f>_xlfn.IFNA(VLOOKUP($G97,Katalog23!$A$2:$E$111,2,FALSE),"")</f>
        <v/>
      </c>
      <c r="I97" s="94" t="str">
        <f>_xlfn.IFNA(VLOOKUP($G97,Katalog23!$A$2:$E$111,3,FALSE),"")</f>
        <v/>
      </c>
      <c r="J97" s="94" t="str">
        <f>_xlfn.IFNA(VLOOKUP($G97,Katalog23!$A$2:$E$111,5,FALSE),"")</f>
        <v/>
      </c>
      <c r="K97" s="94" t="str">
        <f>_xlfn.IFNA(VLOOKUP($G97,Katalog23!$A$2:$E$111,4,FALSE),"")</f>
        <v/>
      </c>
      <c r="L97" s="75"/>
      <c r="M97" s="43"/>
      <c r="N97" s="34"/>
      <c r="O97" s="41"/>
      <c r="P97" s="34"/>
      <c r="Q97" s="34"/>
      <c r="R97" s="34"/>
      <c r="S97" s="34"/>
      <c r="T97" s="34"/>
    </row>
    <row r="98" spans="1:20" ht="28.5" customHeight="1" x14ac:dyDescent="0.25">
      <c r="A98" s="24">
        <v>80</v>
      </c>
      <c r="B98" s="73"/>
      <c r="C98" s="73"/>
      <c r="D98" s="73"/>
      <c r="E98" s="73"/>
      <c r="F98" s="88"/>
      <c r="G98" s="74"/>
      <c r="H98" s="93" t="str">
        <f>_xlfn.IFNA(VLOOKUP($G98,Katalog23!$A$2:$E$111,2,FALSE),"")</f>
        <v/>
      </c>
      <c r="I98" s="94" t="str">
        <f>_xlfn.IFNA(VLOOKUP($G98,Katalog23!$A$2:$E$111,3,FALSE),"")</f>
        <v/>
      </c>
      <c r="J98" s="94" t="str">
        <f>_xlfn.IFNA(VLOOKUP($G98,Katalog23!$A$2:$E$111,5,FALSE),"")</f>
        <v/>
      </c>
      <c r="K98" s="94" t="str">
        <f>_xlfn.IFNA(VLOOKUP($G98,Katalog23!$A$2:$E$111,4,FALSE),"")</f>
        <v/>
      </c>
      <c r="L98" s="75"/>
      <c r="M98" s="45"/>
      <c r="N98" s="34"/>
      <c r="O98" s="41"/>
      <c r="P98" s="34"/>
      <c r="Q98" s="34"/>
      <c r="R98" s="34"/>
      <c r="S98" s="34"/>
      <c r="T98" s="34"/>
    </row>
    <row r="99" spans="1:20" ht="28.5" customHeight="1" x14ac:dyDescent="0.25">
      <c r="A99" s="24">
        <v>81</v>
      </c>
      <c r="B99" s="73"/>
      <c r="C99" s="73"/>
      <c r="D99" s="73"/>
      <c r="E99" s="73"/>
      <c r="F99" s="88"/>
      <c r="G99" s="74"/>
      <c r="H99" s="93" t="str">
        <f>_xlfn.IFNA(VLOOKUP($G99,Katalog23!$A$2:$E$111,2,FALSE),"")</f>
        <v/>
      </c>
      <c r="I99" s="94" t="str">
        <f>_xlfn.IFNA(VLOOKUP($G99,Katalog23!$A$2:$E$111,3,FALSE),"")</f>
        <v/>
      </c>
      <c r="J99" s="94" t="str">
        <f>_xlfn.IFNA(VLOOKUP($G99,Katalog23!$A$2:$E$111,5,FALSE),"")</f>
        <v/>
      </c>
      <c r="K99" s="94" t="str">
        <f>_xlfn.IFNA(VLOOKUP($G99,Katalog23!$A$2:$E$111,4,FALSE),"")</f>
        <v/>
      </c>
      <c r="L99" s="75"/>
      <c r="M99" s="43"/>
      <c r="N99" s="34"/>
      <c r="O99" s="41"/>
      <c r="P99" s="34"/>
      <c r="Q99" s="34"/>
      <c r="R99" s="34"/>
      <c r="S99" s="34"/>
      <c r="T99" s="34"/>
    </row>
    <row r="100" spans="1:20" ht="28.5" customHeight="1" x14ac:dyDescent="0.25">
      <c r="A100" s="24">
        <v>82</v>
      </c>
      <c r="B100" s="73"/>
      <c r="C100" s="73"/>
      <c r="D100" s="73"/>
      <c r="E100" s="73"/>
      <c r="F100" s="88"/>
      <c r="G100" s="74"/>
      <c r="H100" s="93" t="str">
        <f>_xlfn.IFNA(VLOOKUP($G100,Katalog23!$A$2:$E$111,2,FALSE),"")</f>
        <v/>
      </c>
      <c r="I100" s="94" t="str">
        <f>_xlfn.IFNA(VLOOKUP($G100,Katalog23!$A$2:$E$111,3,FALSE),"")</f>
        <v/>
      </c>
      <c r="J100" s="94" t="str">
        <f>_xlfn.IFNA(VLOOKUP($G100,Katalog23!$A$2:$E$111,5,FALSE),"")</f>
        <v/>
      </c>
      <c r="K100" s="94" t="str">
        <f>_xlfn.IFNA(VLOOKUP($G100,Katalog23!$A$2:$E$111,4,FALSE),"")</f>
        <v/>
      </c>
      <c r="L100" s="75"/>
      <c r="M100" s="43"/>
      <c r="N100" s="34"/>
      <c r="O100" s="41"/>
      <c r="P100" s="34"/>
      <c r="Q100" s="34"/>
      <c r="R100" s="34"/>
      <c r="S100" s="34"/>
      <c r="T100" s="34"/>
    </row>
    <row r="101" spans="1:20" ht="28.5" customHeight="1" x14ac:dyDescent="0.25">
      <c r="A101" s="24">
        <v>83</v>
      </c>
      <c r="B101" s="73"/>
      <c r="C101" s="73"/>
      <c r="D101" s="73"/>
      <c r="E101" s="73"/>
      <c r="F101" s="88"/>
      <c r="G101" s="74"/>
      <c r="H101" s="93" t="str">
        <f>_xlfn.IFNA(VLOOKUP($G101,Katalog23!$A$2:$E$111,2,FALSE),"")</f>
        <v/>
      </c>
      <c r="I101" s="94" t="str">
        <f>_xlfn.IFNA(VLOOKUP($G101,Katalog23!$A$2:$E$111,3,FALSE),"")</f>
        <v/>
      </c>
      <c r="J101" s="94" t="str">
        <f>_xlfn.IFNA(VLOOKUP($G101,Katalog23!$A$2:$E$111,5,FALSE),"")</f>
        <v/>
      </c>
      <c r="K101" s="94" t="str">
        <f>_xlfn.IFNA(VLOOKUP($G101,Katalog23!$A$2:$E$111,4,FALSE),"")</f>
        <v/>
      </c>
      <c r="L101" s="75"/>
      <c r="M101" s="43"/>
      <c r="N101" s="34"/>
      <c r="O101" s="41"/>
      <c r="P101" s="34"/>
      <c r="Q101" s="34"/>
      <c r="R101" s="34"/>
      <c r="S101" s="34"/>
      <c r="T101" s="34"/>
    </row>
    <row r="102" spans="1:20" ht="28.5" customHeight="1" x14ac:dyDescent="0.25">
      <c r="A102" s="24">
        <v>84</v>
      </c>
      <c r="B102" s="73"/>
      <c r="C102" s="73"/>
      <c r="D102" s="73"/>
      <c r="E102" s="73"/>
      <c r="F102" s="88"/>
      <c r="G102" s="74"/>
      <c r="H102" s="93" t="str">
        <f>_xlfn.IFNA(VLOOKUP($G102,Katalog23!$A$2:$E$111,2,FALSE),"")</f>
        <v/>
      </c>
      <c r="I102" s="94" t="str">
        <f>_xlfn.IFNA(VLOOKUP($G102,Katalog23!$A$2:$E$111,3,FALSE),"")</f>
        <v/>
      </c>
      <c r="J102" s="94" t="str">
        <f>_xlfn.IFNA(VLOOKUP($G102,Katalog23!$A$2:$E$111,5,FALSE),"")</f>
        <v/>
      </c>
      <c r="K102" s="94" t="str">
        <f>_xlfn.IFNA(VLOOKUP($G102,Katalog23!$A$2:$E$111,4,FALSE),"")</f>
        <v/>
      </c>
      <c r="L102" s="75"/>
      <c r="M102" s="43"/>
      <c r="N102" s="34"/>
      <c r="O102" s="49"/>
      <c r="P102" s="34"/>
      <c r="Q102" s="34"/>
      <c r="R102" s="34"/>
      <c r="S102" s="34"/>
      <c r="T102" s="34"/>
    </row>
    <row r="103" spans="1:20" ht="28.5" customHeight="1" x14ac:dyDescent="0.25">
      <c r="A103" s="24">
        <v>85</v>
      </c>
      <c r="B103" s="73"/>
      <c r="C103" s="73"/>
      <c r="D103" s="73"/>
      <c r="E103" s="73"/>
      <c r="F103" s="88"/>
      <c r="G103" s="74"/>
      <c r="H103" s="93" t="str">
        <f>_xlfn.IFNA(VLOOKUP($G103,Katalog23!$A$2:$E$111,2,FALSE),"")</f>
        <v/>
      </c>
      <c r="I103" s="94" t="str">
        <f>_xlfn.IFNA(VLOOKUP($G103,Katalog23!$A$2:$E$111,3,FALSE),"")</f>
        <v/>
      </c>
      <c r="J103" s="94" t="str">
        <f>_xlfn.IFNA(VLOOKUP($G103,Katalog23!$A$2:$E$111,5,FALSE),"")</f>
        <v/>
      </c>
      <c r="K103" s="94" t="str">
        <f>_xlfn.IFNA(VLOOKUP($G103,Katalog23!$A$2:$E$111,4,FALSE),"")</f>
        <v/>
      </c>
      <c r="L103" s="75"/>
      <c r="M103" s="43"/>
      <c r="N103" s="34"/>
      <c r="O103" s="49"/>
      <c r="P103" s="34"/>
      <c r="Q103" s="34"/>
      <c r="R103" s="34"/>
      <c r="S103" s="34"/>
      <c r="T103" s="34"/>
    </row>
    <row r="104" spans="1:20" ht="28.5" customHeight="1" x14ac:dyDescent="0.25">
      <c r="A104" s="24">
        <v>86</v>
      </c>
      <c r="B104" s="73"/>
      <c r="C104" s="73"/>
      <c r="D104" s="73"/>
      <c r="E104" s="73"/>
      <c r="F104" s="88"/>
      <c r="G104" s="74"/>
      <c r="H104" s="93" t="str">
        <f>_xlfn.IFNA(VLOOKUP($G104,Katalog23!$A$2:$E$111,2,FALSE),"")</f>
        <v/>
      </c>
      <c r="I104" s="94" t="str">
        <f>_xlfn.IFNA(VLOOKUP($G104,Katalog23!$A$2:$E$111,3,FALSE),"")</f>
        <v/>
      </c>
      <c r="J104" s="94" t="str">
        <f>_xlfn.IFNA(VLOOKUP($G104,Katalog23!$A$2:$E$111,5,FALSE),"")</f>
        <v/>
      </c>
      <c r="K104" s="94" t="str">
        <f>_xlfn.IFNA(VLOOKUP($G104,Katalog23!$A$2:$E$111,4,FALSE),"")</f>
        <v/>
      </c>
      <c r="L104" s="75"/>
      <c r="M104" s="43"/>
      <c r="N104" s="34"/>
      <c r="O104" s="49"/>
      <c r="P104" s="34"/>
      <c r="Q104" s="34"/>
      <c r="R104" s="34"/>
      <c r="S104" s="34"/>
      <c r="T104" s="34"/>
    </row>
    <row r="105" spans="1:20" ht="28.5" customHeight="1" x14ac:dyDescent="0.25">
      <c r="A105" s="24">
        <v>87</v>
      </c>
      <c r="B105" s="73"/>
      <c r="C105" s="73"/>
      <c r="D105" s="73"/>
      <c r="E105" s="73"/>
      <c r="F105" s="88"/>
      <c r="G105" s="74"/>
      <c r="H105" s="93" t="str">
        <f>_xlfn.IFNA(VLOOKUP($G105,Katalog23!$A$2:$E$111,2,FALSE),"")</f>
        <v/>
      </c>
      <c r="I105" s="94" t="str">
        <f>_xlfn.IFNA(VLOOKUP($G105,Katalog23!$A$2:$E$111,3,FALSE),"")</f>
        <v/>
      </c>
      <c r="J105" s="94" t="str">
        <f>_xlfn.IFNA(VLOOKUP($G105,Katalog23!$A$2:$E$111,5,FALSE),"")</f>
        <v/>
      </c>
      <c r="K105" s="94" t="str">
        <f>_xlfn.IFNA(VLOOKUP($G105,Katalog23!$A$2:$E$111,4,FALSE),"")</f>
        <v/>
      </c>
      <c r="L105" s="75"/>
      <c r="M105" s="43"/>
      <c r="N105" s="34"/>
      <c r="O105" s="47"/>
      <c r="P105" s="34"/>
      <c r="Q105" s="34"/>
      <c r="R105" s="34"/>
      <c r="S105" s="34"/>
      <c r="T105" s="34"/>
    </row>
    <row r="106" spans="1:20" ht="28.5" customHeight="1" x14ac:dyDescent="0.25">
      <c r="A106" s="24">
        <v>88</v>
      </c>
      <c r="B106" s="73"/>
      <c r="C106" s="73"/>
      <c r="D106" s="73"/>
      <c r="E106" s="73"/>
      <c r="F106" s="88"/>
      <c r="G106" s="74"/>
      <c r="H106" s="93" t="str">
        <f>_xlfn.IFNA(VLOOKUP($G106,Katalog23!$A$2:$E$111,2,FALSE),"")</f>
        <v/>
      </c>
      <c r="I106" s="94" t="str">
        <f>_xlfn.IFNA(VLOOKUP($G106,Katalog23!$A$2:$E$111,3,FALSE),"")</f>
        <v/>
      </c>
      <c r="J106" s="94" t="str">
        <f>_xlfn.IFNA(VLOOKUP($G106,Katalog23!$A$2:$E$111,5,FALSE),"")</f>
        <v/>
      </c>
      <c r="K106" s="94" t="str">
        <f>_xlfn.IFNA(VLOOKUP($G106,Katalog23!$A$2:$E$111,4,FALSE),"")</f>
        <v/>
      </c>
      <c r="L106" s="75"/>
      <c r="M106" s="43"/>
      <c r="N106" s="34"/>
      <c r="O106" s="47"/>
      <c r="P106" s="34"/>
      <c r="Q106" s="34"/>
      <c r="R106" s="34"/>
      <c r="S106" s="34"/>
      <c r="T106" s="34"/>
    </row>
    <row r="107" spans="1:20" ht="28.5" customHeight="1" x14ac:dyDescent="0.25">
      <c r="A107" s="24">
        <v>89</v>
      </c>
      <c r="B107" s="73"/>
      <c r="C107" s="73"/>
      <c r="D107" s="73"/>
      <c r="E107" s="73"/>
      <c r="F107" s="88"/>
      <c r="G107" s="74"/>
      <c r="H107" s="93" t="str">
        <f>_xlfn.IFNA(VLOOKUP($G107,Katalog23!$A$2:$E$111,2,FALSE),"")</f>
        <v/>
      </c>
      <c r="I107" s="94" t="str">
        <f>_xlfn.IFNA(VLOOKUP($G107,Katalog23!$A$2:$E$111,3,FALSE),"")</f>
        <v/>
      </c>
      <c r="J107" s="94" t="str">
        <f>_xlfn.IFNA(VLOOKUP($G107,Katalog23!$A$2:$E$111,5,FALSE),"")</f>
        <v/>
      </c>
      <c r="K107" s="94" t="str">
        <f>_xlfn.IFNA(VLOOKUP($G107,Katalog23!$A$2:$E$111,4,FALSE),"")</f>
        <v/>
      </c>
      <c r="L107" s="75"/>
      <c r="M107" s="43"/>
      <c r="N107" s="34"/>
      <c r="O107" s="47"/>
      <c r="P107" s="34"/>
      <c r="Q107" s="34"/>
      <c r="R107" s="34"/>
      <c r="S107" s="34"/>
      <c r="T107" s="34"/>
    </row>
    <row r="108" spans="1:20" ht="28.5" customHeight="1" x14ac:dyDescent="0.25">
      <c r="A108" s="24">
        <v>90</v>
      </c>
      <c r="B108" s="73"/>
      <c r="C108" s="73"/>
      <c r="D108" s="73"/>
      <c r="E108" s="73"/>
      <c r="F108" s="88"/>
      <c r="G108" s="74"/>
      <c r="H108" s="93" t="str">
        <f>_xlfn.IFNA(VLOOKUP($G108,Katalog23!$A$2:$E$111,2,FALSE),"")</f>
        <v/>
      </c>
      <c r="I108" s="94" t="str">
        <f>_xlfn.IFNA(VLOOKUP($G108,Katalog23!$A$2:$E$111,3,FALSE),"")</f>
        <v/>
      </c>
      <c r="J108" s="94" t="str">
        <f>_xlfn.IFNA(VLOOKUP($G108,Katalog23!$A$2:$E$111,5,FALSE),"")</f>
        <v/>
      </c>
      <c r="K108" s="94" t="str">
        <f>_xlfn.IFNA(VLOOKUP($G108,Katalog23!$A$2:$E$111,4,FALSE),"")</f>
        <v/>
      </c>
      <c r="L108" s="75"/>
      <c r="M108" s="43"/>
      <c r="N108" s="34"/>
      <c r="O108" s="47"/>
      <c r="P108" s="34"/>
      <c r="Q108" s="34"/>
      <c r="R108" s="34"/>
      <c r="S108" s="34"/>
      <c r="T108" s="34"/>
    </row>
    <row r="109" spans="1:20" ht="28.5" customHeight="1" x14ac:dyDescent="0.25">
      <c r="A109" s="24">
        <v>91</v>
      </c>
      <c r="B109" s="73"/>
      <c r="C109" s="73"/>
      <c r="D109" s="73"/>
      <c r="E109" s="73"/>
      <c r="F109" s="88"/>
      <c r="G109" s="74"/>
      <c r="H109" s="93" t="str">
        <f>_xlfn.IFNA(VLOOKUP($G109,Katalog23!$A$2:$E$111,2,FALSE),"")</f>
        <v/>
      </c>
      <c r="I109" s="94" t="str">
        <f>_xlfn.IFNA(VLOOKUP($G109,Katalog23!$A$2:$E$111,3,FALSE),"")</f>
        <v/>
      </c>
      <c r="J109" s="94" t="str">
        <f>_xlfn.IFNA(VLOOKUP($G109,Katalog23!$A$2:$E$111,5,FALSE),"")</f>
        <v/>
      </c>
      <c r="K109" s="94" t="str">
        <f>_xlfn.IFNA(VLOOKUP($G109,Katalog23!$A$2:$E$111,4,FALSE),"")</f>
        <v/>
      </c>
      <c r="L109" s="75"/>
      <c r="M109" s="43"/>
      <c r="N109" s="34"/>
      <c r="O109" s="47"/>
      <c r="P109" s="34"/>
      <c r="Q109" s="34"/>
      <c r="R109" s="34"/>
      <c r="S109" s="34"/>
      <c r="T109" s="34"/>
    </row>
    <row r="110" spans="1:20" ht="28.5" customHeight="1" x14ac:dyDescent="0.25">
      <c r="A110" s="24">
        <v>92</v>
      </c>
      <c r="B110" s="73"/>
      <c r="C110" s="73"/>
      <c r="D110" s="73"/>
      <c r="E110" s="73"/>
      <c r="F110" s="88"/>
      <c r="G110" s="74"/>
      <c r="H110" s="93" t="str">
        <f>_xlfn.IFNA(VLOOKUP($G110,Katalog23!$A$2:$E$111,2,FALSE),"")</f>
        <v/>
      </c>
      <c r="I110" s="94" t="str">
        <f>_xlfn.IFNA(VLOOKUP($G110,Katalog23!$A$2:$E$111,3,FALSE),"")</f>
        <v/>
      </c>
      <c r="J110" s="94" t="str">
        <f>_xlfn.IFNA(VLOOKUP($G110,Katalog23!$A$2:$E$111,5,FALSE),"")</f>
        <v/>
      </c>
      <c r="K110" s="94" t="str">
        <f>_xlfn.IFNA(VLOOKUP($G110,Katalog23!$A$2:$E$111,4,FALSE),"")</f>
        <v/>
      </c>
      <c r="L110" s="75"/>
      <c r="M110" s="43"/>
      <c r="N110" s="34"/>
      <c r="O110" s="47"/>
      <c r="P110" s="34"/>
      <c r="Q110" s="34"/>
      <c r="R110" s="34"/>
      <c r="S110" s="34"/>
      <c r="T110" s="34"/>
    </row>
    <row r="111" spans="1:20" ht="28.5" customHeight="1" x14ac:dyDescent="0.25">
      <c r="A111" s="24">
        <v>93</v>
      </c>
      <c r="B111" s="73"/>
      <c r="C111" s="73"/>
      <c r="D111" s="73"/>
      <c r="E111" s="73"/>
      <c r="F111" s="88"/>
      <c r="G111" s="74"/>
      <c r="H111" s="93" t="str">
        <f>_xlfn.IFNA(VLOOKUP($G111,Katalog23!$A$2:$E$111,2,FALSE),"")</f>
        <v/>
      </c>
      <c r="I111" s="94" t="str">
        <f>_xlfn.IFNA(VLOOKUP($G111,Katalog23!$A$2:$E$111,3,FALSE),"")</f>
        <v/>
      </c>
      <c r="J111" s="94" t="str">
        <f>_xlfn.IFNA(VLOOKUP($G111,Katalog23!$A$2:$E$111,5,FALSE),"")</f>
        <v/>
      </c>
      <c r="K111" s="94" t="str">
        <f>_xlfn.IFNA(VLOOKUP($G111,Katalog23!$A$2:$E$111,4,FALSE),"")</f>
        <v/>
      </c>
      <c r="L111" s="75"/>
      <c r="M111" s="43"/>
      <c r="N111" s="34"/>
      <c r="O111" s="47"/>
      <c r="P111" s="34"/>
      <c r="Q111" s="34"/>
      <c r="R111" s="34"/>
      <c r="S111" s="34"/>
      <c r="T111" s="34"/>
    </row>
    <row r="112" spans="1:20" ht="28.5" customHeight="1" x14ac:dyDescent="0.25">
      <c r="A112" s="24">
        <v>94</v>
      </c>
      <c r="B112" s="73"/>
      <c r="C112" s="73"/>
      <c r="D112" s="73"/>
      <c r="E112" s="73"/>
      <c r="F112" s="88"/>
      <c r="G112" s="74"/>
      <c r="H112" s="93" t="str">
        <f>_xlfn.IFNA(VLOOKUP($G112,Katalog23!$A$2:$E$111,2,FALSE),"")</f>
        <v/>
      </c>
      <c r="I112" s="94" t="str">
        <f>_xlfn.IFNA(VLOOKUP($G112,Katalog23!$A$2:$E$111,3,FALSE),"")</f>
        <v/>
      </c>
      <c r="J112" s="94" t="str">
        <f>_xlfn.IFNA(VLOOKUP($G112,Katalog23!$A$2:$E$111,5,FALSE),"")</f>
        <v/>
      </c>
      <c r="K112" s="94" t="str">
        <f>_xlfn.IFNA(VLOOKUP($G112,Katalog23!$A$2:$E$111,4,FALSE),"")</f>
        <v/>
      </c>
      <c r="L112" s="75"/>
      <c r="M112" s="43"/>
      <c r="N112" s="34"/>
      <c r="O112" s="47"/>
      <c r="P112" s="34"/>
      <c r="Q112" s="34"/>
      <c r="R112" s="34"/>
      <c r="S112" s="34"/>
      <c r="T112" s="34"/>
    </row>
    <row r="113" spans="1:20" ht="28.5" customHeight="1" x14ac:dyDescent="0.25">
      <c r="A113" s="24">
        <v>95</v>
      </c>
      <c r="B113" s="73"/>
      <c r="C113" s="73"/>
      <c r="D113" s="73"/>
      <c r="E113" s="73"/>
      <c r="F113" s="88"/>
      <c r="G113" s="74"/>
      <c r="H113" s="93" t="str">
        <f>_xlfn.IFNA(VLOOKUP($G113,Katalog23!$A$2:$E$111,2,FALSE),"")</f>
        <v/>
      </c>
      <c r="I113" s="94" t="str">
        <f>_xlfn.IFNA(VLOOKUP($G113,Katalog23!$A$2:$E$111,3,FALSE),"")</f>
        <v/>
      </c>
      <c r="J113" s="94" t="str">
        <f>_xlfn.IFNA(VLOOKUP($G113,Katalog23!$A$2:$E$111,5,FALSE),"")</f>
        <v/>
      </c>
      <c r="K113" s="94" t="str">
        <f>_xlfn.IFNA(VLOOKUP($G113,Katalog23!$A$2:$E$111,4,FALSE),"")</f>
        <v/>
      </c>
      <c r="L113" s="75"/>
      <c r="M113" s="43"/>
      <c r="N113" s="34"/>
      <c r="O113" s="47"/>
      <c r="P113" s="34"/>
      <c r="Q113" s="34"/>
      <c r="R113" s="34"/>
      <c r="S113" s="34"/>
      <c r="T113" s="34"/>
    </row>
  </sheetData>
  <sheetProtection sheet="1" objects="1" scenarios="1" sort="0" autoFilter="0"/>
  <mergeCells count="8">
    <mergeCell ref="A1:L1"/>
    <mergeCell ref="A2:L2"/>
    <mergeCell ref="B16:E16"/>
    <mergeCell ref="F16:G16"/>
    <mergeCell ref="H16:K16"/>
    <mergeCell ref="D14:K14"/>
    <mergeCell ref="A15:L15"/>
    <mergeCell ref="A14:B14"/>
  </mergeCells>
  <dataValidations count="1">
    <dataValidation type="list" allowBlank="1" showInputMessage="1" showErrorMessage="1" sqref="G19:G113">
      <formula1>INDIRECT(F19)</formula1>
    </dataValidation>
  </dataValidations>
  <pageMargins left="0.7" right="0.7" top="0.75" bottom="0.75" header="0.3" footer="0.3"/>
  <pageSetup scale="30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Programms!$A$1:$K$1</xm:f>
          </x14:formula1>
          <xm:sqref>F19:F113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13"/>
  <sheetViews>
    <sheetView zoomScale="85" zoomScaleNormal="85" workbookViewId="0">
      <pane ySplit="1" topLeftCell="A78" activePane="bottomLeft" state="frozen"/>
      <selection pane="bottomLeft" activeCell="B101" sqref="B101"/>
    </sheetView>
  </sheetViews>
  <sheetFormatPr defaultColWidth="9.140625" defaultRowHeight="15.75" x14ac:dyDescent="0.25"/>
  <cols>
    <col min="1" max="1" width="4.7109375" style="58" bestFit="1" customWidth="1"/>
    <col min="2" max="2" width="16.85546875" style="58" customWidth="1"/>
    <col min="3" max="3" width="80.42578125" style="59" customWidth="1"/>
    <col min="4" max="4" width="18.7109375" style="58" customWidth="1"/>
    <col min="5" max="5" width="17.7109375" style="58" customWidth="1"/>
    <col min="6" max="6" width="17.42578125" style="60" customWidth="1"/>
    <col min="7" max="7" width="50.7109375" style="28" customWidth="1"/>
    <col min="8" max="16384" width="9.140625" style="28"/>
  </cols>
  <sheetData>
    <row r="1" spans="1:7" ht="113.25" customHeight="1" x14ac:dyDescent="0.25">
      <c r="A1" s="53" t="s">
        <v>0</v>
      </c>
      <c r="B1" s="53" t="s">
        <v>159</v>
      </c>
      <c r="C1" s="115" t="str">
        <f>"ОПИС НА ОБУЧЕНИЯ НА "&amp;Plan_Obuchenia!D14&amp;" 
ВНИМАНИЕ! След като сте финализирали попълването на описа, запазете го като pdf - от меню File/Файл, изберете Save as/Запази като и изберете формат pdf, за да може да го прикачите в информационната система."</f>
        <v>ОПИС НА ОБУЧЕНИЯ НА ВПИСВА СЕ ИМЕ НА АДМИНИСТРАЦИЯТА 
ВНИМАНИЕ! След като сте финализирали попълването на описа, запазете го като pdf - от меню File/Файл, изберете Save as/Запази като и изберете формат pdf, за да може да го прикачите в информационната система.</v>
      </c>
      <c r="D1" s="54" t="s">
        <v>158</v>
      </c>
      <c r="E1" s="53" t="s">
        <v>157</v>
      </c>
      <c r="F1" s="53" t="s">
        <v>161</v>
      </c>
      <c r="G1" s="53" t="s">
        <v>160</v>
      </c>
    </row>
    <row r="2" spans="1:7" x14ac:dyDescent="0.25">
      <c r="A2" s="55">
        <v>1</v>
      </c>
      <c r="B2" s="56" t="s">
        <v>40</v>
      </c>
      <c r="C2" s="27" t="str">
        <f>_xlfn.IFNA(VLOOKUP($B2,Katalog23!$A$2:$D$110,2,FALSE),"")</f>
        <v>Управление на риска в организациите от публичния сектор</v>
      </c>
      <c r="D2" s="56">
        <f>_xlfn.IFNA(VLOOKUP($B2,Katalog23!$A$2:$D$110,4,FALSE),"")</f>
        <v>100</v>
      </c>
      <c r="E2" s="91">
        <f>COUNTIF(Plan_Obuchenia!$G$19:$G$113,$B2)</f>
        <v>0</v>
      </c>
      <c r="F2" s="92">
        <f t="shared" ref="F2:F65" si="0">$D2*$E2</f>
        <v>0</v>
      </c>
      <c r="G2" s="76"/>
    </row>
    <row r="3" spans="1:7" x14ac:dyDescent="0.25">
      <c r="A3" s="57">
        <v>2</v>
      </c>
      <c r="B3" s="56" t="s">
        <v>31</v>
      </c>
      <c r="C3" s="27" t="str">
        <f>_xlfn.IFNA(VLOOKUP($B3,Katalog23!$A$2:$D$110,2,FALSE),"")</f>
        <v>Колаборативни иновации в управлението на администрацията</v>
      </c>
      <c r="D3" s="56">
        <f>_xlfn.IFNA(VLOOKUP($B3,Katalog23!$A$2:$D$110,4,FALSE),"")</f>
        <v>0</v>
      </c>
      <c r="E3" s="91">
        <f>COUNTIF(Plan_Obuchenia!$G$19:$G$113,$B3)</f>
        <v>0</v>
      </c>
      <c r="F3" s="92">
        <f t="shared" si="0"/>
        <v>0</v>
      </c>
      <c r="G3" s="76"/>
    </row>
    <row r="4" spans="1:7" x14ac:dyDescent="0.25">
      <c r="A4" s="57">
        <v>3</v>
      </c>
      <c r="B4" s="56" t="s">
        <v>33</v>
      </c>
      <c r="C4" s="27" t="str">
        <f>_xlfn.IFNA(VLOOKUP($B4,Katalog23!$A$2:$D$110,2,FALSE),"")</f>
        <v xml:space="preserve">Лидерски умения за развитие на служителите </v>
      </c>
      <c r="D4" s="56">
        <f>_xlfn.IFNA(VLOOKUP($B4,Katalog23!$A$2:$D$110,4,FALSE),"")</f>
        <v>150</v>
      </c>
      <c r="E4" s="91">
        <f>COUNTIF(Plan_Obuchenia!$G$19:$G$113,$B4)</f>
        <v>0</v>
      </c>
      <c r="F4" s="92">
        <f t="shared" si="0"/>
        <v>0</v>
      </c>
      <c r="G4" s="76"/>
    </row>
    <row r="5" spans="1:7" x14ac:dyDescent="0.25">
      <c r="A5" s="57">
        <v>4</v>
      </c>
      <c r="B5" s="56" t="s">
        <v>39</v>
      </c>
      <c r="C5" s="27" t="str">
        <f>_xlfn.IFNA(VLOOKUP($B5,Katalog23!$A$2:$D$110,2,FALSE),"")</f>
        <v>Екипна ефективност</v>
      </c>
      <c r="D5" s="56">
        <f>_xlfn.IFNA(VLOOKUP($B5,Katalog23!$A$2:$D$110,4,FALSE),"")</f>
        <v>200</v>
      </c>
      <c r="E5" s="91">
        <f>COUNTIF(Plan_Obuchenia!$G$19:$G$113,$B5)</f>
        <v>0</v>
      </c>
      <c r="F5" s="92">
        <f t="shared" si="0"/>
        <v>0</v>
      </c>
      <c r="G5" s="76"/>
    </row>
    <row r="6" spans="1:7" x14ac:dyDescent="0.25">
      <c r="A6" s="57">
        <v>5</v>
      </c>
      <c r="B6" s="56" t="s">
        <v>38</v>
      </c>
      <c r="C6" s="27" t="str">
        <f>_xlfn.IFNA(VLOOKUP($B6,Katalog23!$A$2:$D$110,2,FALSE),"")</f>
        <v xml:space="preserve">Комуникационни умения </v>
      </c>
      <c r="D6" s="56">
        <f>_xlfn.IFNA(VLOOKUP($B6,Katalog23!$A$2:$D$110,4,FALSE),"")</f>
        <v>200</v>
      </c>
      <c r="E6" s="91">
        <f>COUNTIF(Plan_Obuchenia!$G$19:$G$113,$B6)</f>
        <v>0</v>
      </c>
      <c r="F6" s="92">
        <f t="shared" si="0"/>
        <v>0</v>
      </c>
      <c r="G6" s="76"/>
    </row>
    <row r="7" spans="1:7" x14ac:dyDescent="0.25">
      <c r="A7" s="57">
        <v>6</v>
      </c>
      <c r="B7" s="56" t="s">
        <v>37</v>
      </c>
      <c r="C7" s="27" t="str">
        <f>_xlfn.IFNA(VLOOKUP($B7,Katalog23!$A$2:$D$110,2,FALSE),"")</f>
        <v xml:space="preserve">Емоционална интелигентност </v>
      </c>
      <c r="D7" s="56">
        <f>_xlfn.IFNA(VLOOKUP($B7,Katalog23!$A$2:$D$110,4,FALSE),"")</f>
        <v>150</v>
      </c>
      <c r="E7" s="91">
        <f>COUNTIF(Plan_Obuchenia!$G$19:$G$113,$B7)</f>
        <v>0</v>
      </c>
      <c r="F7" s="92">
        <f t="shared" si="0"/>
        <v>0</v>
      </c>
      <c r="G7" s="76"/>
    </row>
    <row r="8" spans="1:7" x14ac:dyDescent="0.25">
      <c r="A8" s="57">
        <v>7</v>
      </c>
      <c r="B8" s="56" t="s">
        <v>11</v>
      </c>
      <c r="C8" s="27" t="str">
        <f>_xlfn.IFNA(VLOOKUP($B8,Katalog23!$A$2:$D$110,2,FALSE),"")</f>
        <v>Здраве и благосъстояние на служителите на работното място</v>
      </c>
      <c r="D8" s="56">
        <f>_xlfn.IFNA(VLOOKUP($B8,Katalog23!$A$2:$D$110,4,FALSE),"")</f>
        <v>150</v>
      </c>
      <c r="E8" s="91">
        <f>COUNTIF(Plan_Obuchenia!$G$19:$G$113,$B8)</f>
        <v>0</v>
      </c>
      <c r="F8" s="92">
        <f t="shared" si="0"/>
        <v>0</v>
      </c>
      <c r="G8" s="76"/>
    </row>
    <row r="9" spans="1:7" x14ac:dyDescent="0.25">
      <c r="A9" s="57">
        <v>8</v>
      </c>
      <c r="B9" s="56" t="s">
        <v>43</v>
      </c>
      <c r="C9" s="27" t="str">
        <f>_xlfn.IFNA(VLOOKUP($B9,Katalog23!$A$2:$D$110,2,FALSE),"")</f>
        <v>Актуални проблеми в прилагането на нормативната уредба за УЧР</v>
      </c>
      <c r="D9" s="56">
        <f>_xlfn.IFNA(VLOOKUP($B9,Katalog23!$A$2:$D$110,4,FALSE),"")</f>
        <v>150</v>
      </c>
      <c r="E9" s="91">
        <f>COUNTIF(Plan_Obuchenia!$G$19:$G$113,$B9)</f>
        <v>0</v>
      </c>
      <c r="F9" s="92">
        <f t="shared" si="0"/>
        <v>0</v>
      </c>
      <c r="G9" s="76"/>
    </row>
    <row r="10" spans="1:7" ht="31.5" x14ac:dyDescent="0.25">
      <c r="A10" s="57">
        <v>9</v>
      </c>
      <c r="B10" s="56" t="s">
        <v>44</v>
      </c>
      <c r="C10" s="27" t="str">
        <f>_xlfn.IFNA(VLOOKUP($B10,Katalog23!$A$2:$D$110,2,FALSE),"")</f>
        <v>Управлението на качеството в публичната администрация, чрез прилагане на Европейския модел CAF</v>
      </c>
      <c r="D10" s="56">
        <f>_xlfn.IFNA(VLOOKUP($B10,Katalog23!$A$2:$D$110,4,FALSE),"")</f>
        <v>200</v>
      </c>
      <c r="E10" s="91">
        <f>COUNTIF(Plan_Obuchenia!$G$19:$G$113,$B10)</f>
        <v>0</v>
      </c>
      <c r="F10" s="92">
        <f t="shared" si="0"/>
        <v>0</v>
      </c>
      <c r="G10" s="76"/>
    </row>
    <row r="11" spans="1:7" ht="31.5" x14ac:dyDescent="0.25">
      <c r="A11" s="57">
        <v>10</v>
      </c>
      <c r="B11" s="56" t="s">
        <v>46</v>
      </c>
      <c r="C11" s="27" t="str">
        <f>_xlfn.IFNA(VLOOKUP($B11,Katalog23!$A$2:$D$110,2,FALSE),"")</f>
        <v>Кризи и управление на промяната. Стратегическо лидерство и умения за справяне</v>
      </c>
      <c r="D11" s="56">
        <f>_xlfn.IFNA(VLOOKUP($B11,Katalog23!$A$2:$D$110,4,FALSE),"")</f>
        <v>0</v>
      </c>
      <c r="E11" s="91">
        <f>COUNTIF(Plan_Obuchenia!$G$19:$G$113,$B11)</f>
        <v>0</v>
      </c>
      <c r="F11" s="92">
        <f t="shared" si="0"/>
        <v>0</v>
      </c>
      <c r="G11" s="76"/>
    </row>
    <row r="12" spans="1:7" x14ac:dyDescent="0.25">
      <c r="A12" s="57">
        <v>11</v>
      </c>
      <c r="B12" s="56" t="s">
        <v>48</v>
      </c>
      <c r="C12" s="27" t="str">
        <f>_xlfn.IFNA(VLOOKUP($B12,Katalog23!$A$2:$D$110,2,FALSE),"")</f>
        <v>Управление на задачи. Добри практики и процеси</v>
      </c>
      <c r="D12" s="56">
        <f>_xlfn.IFNA(VLOOKUP($B12,Katalog23!$A$2:$D$110,4,FALSE),"")</f>
        <v>0</v>
      </c>
      <c r="E12" s="91">
        <f>COUNTIF(Plan_Obuchenia!$G$19:$G$113,$B12)</f>
        <v>0</v>
      </c>
      <c r="F12" s="92">
        <f t="shared" si="0"/>
        <v>0</v>
      </c>
      <c r="G12" s="76"/>
    </row>
    <row r="13" spans="1:7" ht="31.5" x14ac:dyDescent="0.25">
      <c r="A13" s="57">
        <v>12</v>
      </c>
      <c r="B13" s="56" t="s">
        <v>6</v>
      </c>
      <c r="C13" s="27" t="str">
        <f>_xlfn.IFNA(VLOOKUP($B13,Katalog23!$A$2:$D$110,2,FALSE),"")</f>
        <v>Стратегии и политики за противодействие на рисковете в държавната администрация</v>
      </c>
      <c r="D13" s="56">
        <f>_xlfn.IFNA(VLOOKUP($B13,Katalog23!$A$2:$D$110,4,FALSE),"")</f>
        <v>0</v>
      </c>
      <c r="E13" s="91">
        <f>COUNTIF(Plan_Obuchenia!$G$19:$G$113,$B13)</f>
        <v>0</v>
      </c>
      <c r="F13" s="92">
        <f t="shared" si="0"/>
        <v>0</v>
      </c>
      <c r="G13" s="76"/>
    </row>
    <row r="14" spans="1:7" x14ac:dyDescent="0.25">
      <c r="A14" s="57">
        <v>13</v>
      </c>
      <c r="B14" s="56" t="s">
        <v>16</v>
      </c>
      <c r="C14" s="27" t="str">
        <f>_xlfn.IFNA(VLOOKUP($B14,Katalog23!$A$2:$D$110,2,FALSE),"")</f>
        <v>Интервюто като метод за оценяване при подбор на служителите</v>
      </c>
      <c r="D14" s="56">
        <f>_xlfn.IFNA(VLOOKUP($B14,Katalog23!$A$2:$D$110,4,FALSE),"")</f>
        <v>0</v>
      </c>
      <c r="E14" s="91">
        <f>COUNTIF(Plan_Obuchenia!$G$19:$G$113,$B14)</f>
        <v>0</v>
      </c>
      <c r="F14" s="92">
        <f t="shared" si="0"/>
        <v>0</v>
      </c>
      <c r="G14" s="76"/>
    </row>
    <row r="15" spans="1:7" x14ac:dyDescent="0.25">
      <c r="A15" s="57">
        <v>14</v>
      </c>
      <c r="B15" s="56" t="s">
        <v>52</v>
      </c>
      <c r="C15" s="27" t="str">
        <f>_xlfn.IFNA(VLOOKUP($B15,Katalog23!$A$2:$D$110,2,FALSE),"")</f>
        <v>Добри практики и решения в УЧР</v>
      </c>
      <c r="D15" s="56">
        <f>_xlfn.IFNA(VLOOKUP($B15,Katalog23!$A$2:$D$110,4,FALSE),"")</f>
        <v>0</v>
      </c>
      <c r="E15" s="91">
        <f>COUNTIF(Plan_Obuchenia!$G$19:$G$113,$B15)</f>
        <v>0</v>
      </c>
      <c r="F15" s="92">
        <f t="shared" si="0"/>
        <v>0</v>
      </c>
      <c r="G15" s="76"/>
    </row>
    <row r="16" spans="1:7" x14ac:dyDescent="0.25">
      <c r="A16" s="57">
        <v>15</v>
      </c>
      <c r="B16" s="56" t="s">
        <v>188</v>
      </c>
      <c r="C16" s="27" t="str">
        <f>_xlfn.IFNA(VLOOKUP($B16,Katalog23!$A$2:$D$110,2,FALSE),"")</f>
        <v>Работа с jobs.government.bg – портал за работа в държавната администрация</v>
      </c>
      <c r="D16" s="56">
        <f>_xlfn.IFNA(VLOOKUP($B16,Katalog23!$A$2:$D$110,4,FALSE),"")</f>
        <v>0</v>
      </c>
      <c r="E16" s="91">
        <f>COUNTIF(Plan_Obuchenia!$G$19:$G$113,$B16)</f>
        <v>0</v>
      </c>
      <c r="F16" s="92">
        <f t="shared" si="0"/>
        <v>0</v>
      </c>
      <c r="G16" s="76"/>
    </row>
    <row r="17" spans="1:7" ht="31.5" x14ac:dyDescent="0.25">
      <c r="A17" s="57">
        <v>16</v>
      </c>
      <c r="B17" s="56" t="s">
        <v>189</v>
      </c>
      <c r="C17" s="27" t="str">
        <f>_xlfn.IFNA(VLOOKUP($B17,Katalog23!$A$2:$D$110,2,FALSE),"")</f>
        <v>Обща рамка за оценка (CAF) – инструмент за управление на качеството в публичната администрация</v>
      </c>
      <c r="D17" s="56">
        <f>_xlfn.IFNA(VLOOKUP($B17,Katalog23!$A$2:$D$110,4,FALSE),"")</f>
        <v>0</v>
      </c>
      <c r="E17" s="91">
        <f>COUNTIF(Plan_Obuchenia!$G$19:$G$113,$B17)</f>
        <v>0</v>
      </c>
      <c r="F17" s="92">
        <f t="shared" si="0"/>
        <v>0</v>
      </c>
      <c r="G17" s="76"/>
    </row>
    <row r="18" spans="1:7" ht="31.5" x14ac:dyDescent="0.25">
      <c r="A18" s="57">
        <v>17</v>
      </c>
      <c r="B18" s="56" t="s">
        <v>54</v>
      </c>
      <c r="C18" s="27" t="str">
        <f>_xlfn.IFNA(VLOOKUP($B18,Katalog23!$A$2:$D$110,2,FALSE),"")</f>
        <v>Годишни цели на администрацията и връзка със стратегическите документи и бюджетното прогнозиране</v>
      </c>
      <c r="D18" s="56">
        <f>_xlfn.IFNA(VLOOKUP($B18,Katalog23!$A$2:$D$110,4,FALSE),"")</f>
        <v>150</v>
      </c>
      <c r="E18" s="91">
        <f>COUNTIF(Plan_Obuchenia!$G$19:$G$113,$B18)</f>
        <v>0</v>
      </c>
      <c r="F18" s="92">
        <f t="shared" si="0"/>
        <v>0</v>
      </c>
      <c r="G18" s="76"/>
    </row>
    <row r="19" spans="1:7" x14ac:dyDescent="0.25">
      <c r="A19" s="57">
        <v>18</v>
      </c>
      <c r="B19" s="56" t="s">
        <v>57</v>
      </c>
      <c r="C19" s="27" t="str">
        <f>_xlfn.IFNA(VLOOKUP($B19,Katalog23!$A$2:$D$110,2,FALSE),"")</f>
        <v>Процесът на публични политики в български контекст</v>
      </c>
      <c r="D19" s="56">
        <f>_xlfn.IFNA(VLOOKUP($B19,Katalog23!$A$2:$D$110,4,FALSE),"")</f>
        <v>150</v>
      </c>
      <c r="E19" s="91">
        <f>COUNTIF(Plan_Obuchenia!$G$19:$G$113,$B19)</f>
        <v>0</v>
      </c>
      <c r="F19" s="92">
        <f t="shared" si="0"/>
        <v>0</v>
      </c>
      <c r="G19" s="76"/>
    </row>
    <row r="20" spans="1:7" ht="31.5" x14ac:dyDescent="0.25">
      <c r="A20" s="57">
        <v>19</v>
      </c>
      <c r="B20" s="56" t="s">
        <v>58</v>
      </c>
      <c r="C20" s="27" t="str">
        <f>_xlfn.IFNA(VLOOKUP($B20,Katalog23!$A$2:$D$110,2,FALSE),"")</f>
        <v>Източници на данни. Събиране и анализиране на данни и информация при разработване и мониторинг на политики</v>
      </c>
      <c r="D20" s="56">
        <f>_xlfn.IFNA(VLOOKUP($B20,Katalog23!$A$2:$D$110,4,FALSE),"")</f>
        <v>0</v>
      </c>
      <c r="E20" s="91">
        <f>COUNTIF(Plan_Obuchenia!$G$19:$G$113,$B20)</f>
        <v>0</v>
      </c>
      <c r="F20" s="92">
        <f t="shared" si="0"/>
        <v>0</v>
      </c>
      <c r="G20" s="76"/>
    </row>
    <row r="21" spans="1:7" x14ac:dyDescent="0.25">
      <c r="A21" s="57">
        <v>20</v>
      </c>
      <c r="B21" s="56" t="s">
        <v>59</v>
      </c>
      <c r="C21" s="27" t="str">
        <f>_xlfn.IFNA(VLOOKUP($B21,Katalog23!$A$2:$D$110,2,FALSE),"")</f>
        <v>Вътрешен контрол</v>
      </c>
      <c r="D21" s="56">
        <f>_xlfn.IFNA(VLOOKUP($B21,Katalog23!$A$2:$D$110,4,FALSE),"")</f>
        <v>200</v>
      </c>
      <c r="E21" s="91">
        <f>COUNTIF(Plan_Obuchenia!$G$19:$G$113,$B21)</f>
        <v>0</v>
      </c>
      <c r="F21" s="92">
        <f t="shared" si="0"/>
        <v>0</v>
      </c>
      <c r="G21" s="76"/>
    </row>
    <row r="22" spans="1:7" x14ac:dyDescent="0.25">
      <c r="A22" s="57">
        <v>21</v>
      </c>
      <c r="B22" s="56" t="s">
        <v>1</v>
      </c>
      <c r="C22" s="27" t="str">
        <f>_xlfn.IFNA(VLOOKUP($B22,Katalog23!$A$2:$D$110,2,FALSE),"")</f>
        <v>Достъп до обществена информация</v>
      </c>
      <c r="D22" s="56">
        <f>_xlfn.IFNA(VLOOKUP($B22,Katalog23!$A$2:$D$110,4,FALSE),"")</f>
        <v>0</v>
      </c>
      <c r="E22" s="91">
        <f>COUNTIF(Plan_Obuchenia!$G$19:$G$113,$B22)</f>
        <v>0</v>
      </c>
      <c r="F22" s="92">
        <f t="shared" si="0"/>
        <v>0</v>
      </c>
      <c r="G22" s="76"/>
    </row>
    <row r="23" spans="1:7" x14ac:dyDescent="0.25">
      <c r="A23" s="57">
        <v>22</v>
      </c>
      <c r="B23" s="56" t="s">
        <v>60</v>
      </c>
      <c r="C23" s="27" t="str">
        <f>_xlfn.IFNA(VLOOKUP($B23,Katalog23!$A$2:$D$110,2,FALSE),"")</f>
        <v>Методология за функционален анализ</v>
      </c>
      <c r="D23" s="56">
        <f>_xlfn.IFNA(VLOOKUP($B23,Katalog23!$A$2:$D$110,4,FALSE),"")</f>
        <v>150</v>
      </c>
      <c r="E23" s="91">
        <f>COUNTIF(Plan_Obuchenia!$G$19:$G$113,$B23)</f>
        <v>0</v>
      </c>
      <c r="F23" s="92">
        <f t="shared" si="0"/>
        <v>0</v>
      </c>
      <c r="G23" s="76"/>
    </row>
    <row r="24" spans="1:7" x14ac:dyDescent="0.25">
      <c r="A24" s="57">
        <v>23</v>
      </c>
      <c r="B24" s="56" t="s">
        <v>61</v>
      </c>
      <c r="C24" s="27" t="str">
        <f>_xlfn.IFNA(VLOOKUP($B24,Katalog23!$A$2:$D$110,2,FALSE),"")</f>
        <v>Работа с хора с увреждания</v>
      </c>
      <c r="D24" s="56">
        <f>_xlfn.IFNA(VLOOKUP($B24,Katalog23!$A$2:$D$110,4,FALSE),"")</f>
        <v>0</v>
      </c>
      <c r="E24" s="91">
        <f>COUNTIF(Plan_Obuchenia!$G$19:$G$113,$B24)</f>
        <v>0</v>
      </c>
      <c r="F24" s="92">
        <f t="shared" si="0"/>
        <v>0</v>
      </c>
      <c r="G24" s="76"/>
    </row>
    <row r="25" spans="1:7" ht="31.5" x14ac:dyDescent="0.25">
      <c r="A25" s="57">
        <v>24</v>
      </c>
      <c r="B25" s="56" t="s">
        <v>62</v>
      </c>
      <c r="C25" s="27" t="str">
        <f>_xlfn.IFNA(VLOOKUP($B25,Katalog23!$A$2:$D$110,2,FALSE),"")</f>
        <v>Отворени данни. Нормативна рамка и политика за отворени данни. Практически аспекти при управление, съхранение и споделяне на данни</v>
      </c>
      <c r="D25" s="56">
        <f>_xlfn.IFNA(VLOOKUP($B25,Katalog23!$A$2:$D$110,4,FALSE),"")</f>
        <v>0</v>
      </c>
      <c r="E25" s="91">
        <f>COUNTIF(Plan_Obuchenia!$G$19:$G$113,$B25)</f>
        <v>0</v>
      </c>
      <c r="F25" s="92">
        <f t="shared" si="0"/>
        <v>0</v>
      </c>
      <c r="G25" s="76"/>
    </row>
    <row r="26" spans="1:7" ht="31.5" x14ac:dyDescent="0.25">
      <c r="A26" s="57">
        <v>25</v>
      </c>
      <c r="B26" s="56" t="s">
        <v>63</v>
      </c>
      <c r="C26" s="27" t="str">
        <f>_xlfn.IFNA(VLOOKUP($B26,Katalog23!$A$2:$D$110,2,FALSE),"")</f>
        <v>Оптимизация на процесите в администрацията – техники за по-ефективно и по-ефикасно предоставяне на услуги</v>
      </c>
      <c r="D26" s="56">
        <f>_xlfn.IFNA(VLOOKUP($B26,Katalog23!$A$2:$D$110,4,FALSE),"")</f>
        <v>150</v>
      </c>
      <c r="E26" s="91">
        <f>COUNTIF(Plan_Obuchenia!$G$19:$G$113,$B26)</f>
        <v>0</v>
      </c>
      <c r="F26" s="92">
        <f t="shared" si="0"/>
        <v>0</v>
      </c>
      <c r="G26" s="76"/>
    </row>
    <row r="27" spans="1:7" x14ac:dyDescent="0.25">
      <c r="A27" s="57">
        <v>26</v>
      </c>
      <c r="B27" s="56" t="s">
        <v>64</v>
      </c>
      <c r="C27" s="27" t="str">
        <f>_xlfn.IFNA(VLOOKUP($B27,Katalog23!$A$2:$D$110,2,FALSE),"")</f>
        <v>Водене на преговори и вземане на решения в Европейския съюз</v>
      </c>
      <c r="D27" s="56">
        <f>_xlfn.IFNA(VLOOKUP($B27,Katalog23!$A$2:$D$110,4,FALSE),"")</f>
        <v>200</v>
      </c>
      <c r="E27" s="91">
        <f>COUNTIF(Plan_Obuchenia!$G$19:$G$113,$B27)</f>
        <v>0</v>
      </c>
      <c r="F27" s="92">
        <f t="shared" si="0"/>
        <v>0</v>
      </c>
      <c r="G27" s="76"/>
    </row>
    <row r="28" spans="1:7" x14ac:dyDescent="0.25">
      <c r="A28" s="57">
        <v>27</v>
      </c>
      <c r="B28" s="56" t="s">
        <v>65</v>
      </c>
      <c r="C28" s="27" t="str">
        <f>_xlfn.IFNA(VLOOKUP($B28,Katalog23!$A$2:$D$110,2,FALSE),"")</f>
        <v>Възможности за България от Европейската зелена сделка</v>
      </c>
      <c r="D28" s="56">
        <f>_xlfn.IFNA(VLOOKUP($B28,Katalog23!$A$2:$D$110,4,FALSE),"")</f>
        <v>0</v>
      </c>
      <c r="E28" s="91">
        <f>COUNTIF(Plan_Obuchenia!$G$19:$G$113,$B28)</f>
        <v>0</v>
      </c>
      <c r="F28" s="92">
        <f t="shared" si="0"/>
        <v>0</v>
      </c>
      <c r="G28" s="76"/>
    </row>
    <row r="29" spans="1:7" x14ac:dyDescent="0.25">
      <c r="A29" s="57">
        <v>28</v>
      </c>
      <c r="B29" s="56" t="s">
        <v>66</v>
      </c>
      <c r="C29" s="27" t="str">
        <f>_xlfn.IFNA(VLOOKUP($B29,Katalog23!$A$2:$D$110,2,FALSE),"")</f>
        <v>Действия на ЕС в областта на климата - политики и мерки</v>
      </c>
      <c r="D29" s="56">
        <f>_xlfn.IFNA(VLOOKUP($B29,Katalog23!$A$2:$D$110,4,FALSE),"")</f>
        <v>0</v>
      </c>
      <c r="E29" s="91">
        <f>COUNTIF(Plan_Obuchenia!$G$19:$G$113,$B29)</f>
        <v>0</v>
      </c>
      <c r="F29" s="92">
        <f t="shared" si="0"/>
        <v>0</v>
      </c>
      <c r="G29" s="76"/>
    </row>
    <row r="30" spans="1:7" ht="31.5" x14ac:dyDescent="0.25">
      <c r="A30" s="57">
        <v>29</v>
      </c>
      <c r="B30" s="56" t="s">
        <v>18</v>
      </c>
      <c r="C30" s="27" t="str">
        <f>_xlfn.IFNA(VLOOKUP($B30,Katalog23!$A$2:$D$110,2,FALSE),"")</f>
        <v>Публични услуги и предизвикателства пред околната среда: работа в Европейски контекст (на английски език)</v>
      </c>
      <c r="D30" s="56">
        <f>_xlfn.IFNA(VLOOKUP($B30,Katalog23!$A$2:$D$110,4,FALSE),"")</f>
        <v>0</v>
      </c>
      <c r="E30" s="91">
        <f>COUNTIF(Plan_Obuchenia!$G$19:$G$113,$B30)</f>
        <v>0</v>
      </c>
      <c r="F30" s="92">
        <f t="shared" si="0"/>
        <v>0</v>
      </c>
      <c r="G30" s="76"/>
    </row>
    <row r="31" spans="1:7" x14ac:dyDescent="0.25">
      <c r="A31" s="57">
        <v>30</v>
      </c>
      <c r="B31" s="56" t="s">
        <v>67</v>
      </c>
      <c r="C31" s="27" t="str">
        <f>_xlfn.IFNA(VLOOKUP($B31,Katalog23!$A$2:$D$110,2,FALSE),"")</f>
        <v xml:space="preserve">Партньорство за открито управление </v>
      </c>
      <c r="D31" s="56">
        <f>_xlfn.IFNA(VLOOKUP($B31,Katalog23!$A$2:$D$110,4,FALSE),"")</f>
        <v>0</v>
      </c>
      <c r="E31" s="91">
        <f>COUNTIF(Plan_Obuchenia!$G$19:$G$113,$B31)</f>
        <v>0</v>
      </c>
      <c r="F31" s="92">
        <f t="shared" si="0"/>
        <v>0</v>
      </c>
      <c r="G31" s="76"/>
    </row>
    <row r="32" spans="1:7" x14ac:dyDescent="0.25">
      <c r="A32" s="57">
        <v>31</v>
      </c>
      <c r="B32" s="56" t="s">
        <v>68</v>
      </c>
      <c r="C32" s="27" t="str">
        <f>_xlfn.IFNA(VLOOKUP($B32,Katalog23!$A$2:$D$110,2,FALSE),"")</f>
        <v xml:space="preserve">Цели за устойчиво развитие на ООН </v>
      </c>
      <c r="D32" s="56">
        <f>_xlfn.IFNA(VLOOKUP($B32,Katalog23!$A$2:$D$110,4,FALSE),"")</f>
        <v>0</v>
      </c>
      <c r="E32" s="91">
        <f>COUNTIF(Plan_Obuchenia!$G$19:$G$113,$B32)</f>
        <v>0</v>
      </c>
      <c r="F32" s="92">
        <f t="shared" si="0"/>
        <v>0</v>
      </c>
      <c r="G32" s="76"/>
    </row>
    <row r="33" spans="1:7" x14ac:dyDescent="0.25">
      <c r="A33" s="57">
        <v>32</v>
      </c>
      <c r="B33" s="56" t="s">
        <v>200</v>
      </c>
      <c r="C33" s="27" t="str">
        <f>_xlfn.IFNA(VLOOKUP($B33,Katalog23!$A$2:$D$110,2,FALSE),"")</f>
        <v>Принципи на кръговата икономика</v>
      </c>
      <c r="D33" s="56">
        <f>_xlfn.IFNA(VLOOKUP($B33,Katalog23!$A$2:$D$110,4,FALSE),"")</f>
        <v>0</v>
      </c>
      <c r="E33" s="91">
        <f>COUNTIF(Plan_Obuchenia!$G$19:$G$113,$B33)</f>
        <v>0</v>
      </c>
      <c r="F33" s="92">
        <f t="shared" si="0"/>
        <v>0</v>
      </c>
      <c r="G33" s="76"/>
    </row>
    <row r="34" spans="1:7" x14ac:dyDescent="0.25">
      <c r="A34" s="57">
        <v>33</v>
      </c>
      <c r="B34" s="56" t="s">
        <v>203</v>
      </c>
      <c r="C34" s="27" t="str">
        <f>_xlfn.IFNA(VLOOKUP($B34,Katalog23!$A$2:$D$110,2,FALSE),"")</f>
        <v>Зелена администрация</v>
      </c>
      <c r="D34" s="56">
        <f>_xlfn.IFNA(VLOOKUP($B34,Katalog23!$A$2:$D$110,4,FALSE),"")</f>
        <v>0</v>
      </c>
      <c r="E34" s="91">
        <f>COUNTIF(Plan_Obuchenia!$G$19:$G$113,$B34)</f>
        <v>0</v>
      </c>
      <c r="F34" s="92">
        <f t="shared" si="0"/>
        <v>0</v>
      </c>
      <c r="G34" s="76"/>
    </row>
    <row r="35" spans="1:7" x14ac:dyDescent="0.25">
      <c r="A35" s="57">
        <v>34</v>
      </c>
      <c r="B35" s="56" t="s">
        <v>55</v>
      </c>
      <c r="C35" s="27" t="str">
        <f>_xlfn.IFNA(VLOOKUP($B35,Katalog23!$A$2:$D$110,2,FALSE),"")</f>
        <v>Практическо нормотворчество</v>
      </c>
      <c r="D35" s="56">
        <f>_xlfn.IFNA(VLOOKUP($B35,Katalog23!$A$2:$D$110,4,FALSE),"")</f>
        <v>200</v>
      </c>
      <c r="E35" s="91">
        <f>COUNTIF(Plan_Obuchenia!$G$19:$G$113,$B35)</f>
        <v>0</v>
      </c>
      <c r="F35" s="92">
        <f t="shared" si="0"/>
        <v>0</v>
      </c>
      <c r="G35" s="76"/>
    </row>
    <row r="36" spans="1:7" x14ac:dyDescent="0.25">
      <c r="A36" s="57">
        <v>35</v>
      </c>
      <c r="B36" s="56" t="s">
        <v>72</v>
      </c>
      <c r="C36" s="27" t="str">
        <f>_xlfn.IFNA(VLOOKUP($B36,Katalog23!$A$2:$D$110,2,FALSE),"")</f>
        <v>Прилагане на Административнопроцесуалния кодекс (за юристи)</v>
      </c>
      <c r="D36" s="56">
        <f>_xlfn.IFNA(VLOOKUP($B36,Katalog23!$A$2:$D$110,4,FALSE),"")</f>
        <v>200</v>
      </c>
      <c r="E36" s="91">
        <f>COUNTIF(Plan_Obuchenia!$G$19:$G$113,$B36)</f>
        <v>0</v>
      </c>
      <c r="F36" s="92">
        <f t="shared" si="0"/>
        <v>0</v>
      </c>
      <c r="G36" s="76"/>
    </row>
    <row r="37" spans="1:7" x14ac:dyDescent="0.25">
      <c r="A37" s="57">
        <v>36</v>
      </c>
      <c r="B37" s="56" t="s">
        <v>73</v>
      </c>
      <c r="C37" s="27" t="str">
        <f>_xlfn.IFNA(VLOOKUP($B37,Katalog23!$A$2:$D$110,2,FALSE),"")</f>
        <v>Прилагане на Административнопроцесуалния кодекс (за неюристи)</v>
      </c>
      <c r="D37" s="56">
        <f>_xlfn.IFNA(VLOOKUP($B37,Katalog23!$A$2:$D$110,4,FALSE),"")</f>
        <v>200</v>
      </c>
      <c r="E37" s="91">
        <f>COUNTIF(Plan_Obuchenia!$G$19:$G$113,$B37)</f>
        <v>0</v>
      </c>
      <c r="F37" s="92">
        <f t="shared" si="0"/>
        <v>0</v>
      </c>
      <c r="G37" s="76"/>
    </row>
    <row r="38" spans="1:7" ht="31.5" x14ac:dyDescent="0.25">
      <c r="A38" s="57">
        <v>37</v>
      </c>
      <c r="B38" s="56" t="s">
        <v>74</v>
      </c>
      <c r="C38" s="27" t="str">
        <f>_xlfn.IFNA(VLOOKUP($B38,Katalog23!$A$2:$D$110,2,FALSE),"")</f>
        <v>Практически проблеми на административните нарушения и наказания (за юристи)</v>
      </c>
      <c r="D38" s="56">
        <f>_xlfn.IFNA(VLOOKUP($B38,Katalog23!$A$2:$D$110,4,FALSE),"")</f>
        <v>200</v>
      </c>
      <c r="E38" s="91">
        <f>COUNTIF(Plan_Obuchenia!$G$19:$G$113,$B38)</f>
        <v>0</v>
      </c>
      <c r="F38" s="92">
        <f t="shared" si="0"/>
        <v>0</v>
      </c>
      <c r="G38" s="76"/>
    </row>
    <row r="39" spans="1:7" ht="31.5" x14ac:dyDescent="0.25">
      <c r="A39" s="57">
        <v>38</v>
      </c>
      <c r="B39" s="56" t="s">
        <v>75</v>
      </c>
      <c r="C39" s="27" t="str">
        <f>_xlfn.IFNA(VLOOKUP($B39,Katalog23!$A$2:$D$110,2,FALSE),"")</f>
        <v xml:space="preserve">Практически проблеми на административните нарушения и наказания (за неюристи) </v>
      </c>
      <c r="D39" s="56">
        <f>_xlfn.IFNA(VLOOKUP($B39,Katalog23!$A$2:$D$110,4,FALSE),"")</f>
        <v>150</v>
      </c>
      <c r="E39" s="91">
        <f>COUNTIF(Plan_Obuchenia!$G$19:$G$113,$B39)</f>
        <v>0</v>
      </c>
      <c r="F39" s="92">
        <f t="shared" si="0"/>
        <v>0</v>
      </c>
      <c r="G39" s="76"/>
    </row>
    <row r="40" spans="1:7" ht="31.5" x14ac:dyDescent="0.25">
      <c r="A40" s="57">
        <v>39</v>
      </c>
      <c r="B40" s="56" t="s">
        <v>76</v>
      </c>
      <c r="C40" s="27" t="str">
        <f>_xlfn.IFNA(VLOOKUP($B40,Katalog23!$A$2:$D$110,2,FALSE),"")</f>
        <v>Издаване, контрол и изпълнение на индивидуални административни актове по устройство на територията</v>
      </c>
      <c r="D40" s="56">
        <f>_xlfn.IFNA(VLOOKUP($B40,Katalog23!$A$2:$D$110,4,FALSE),"")</f>
        <v>100</v>
      </c>
      <c r="E40" s="91">
        <f>COUNTIF(Plan_Obuchenia!$G$19:$G$113,$B40)</f>
        <v>0</v>
      </c>
      <c r="F40" s="92">
        <f t="shared" si="0"/>
        <v>0</v>
      </c>
      <c r="G40" s="76"/>
    </row>
    <row r="41" spans="1:7" x14ac:dyDescent="0.25">
      <c r="A41" s="57">
        <v>40</v>
      </c>
      <c r="B41" s="56" t="s">
        <v>77</v>
      </c>
      <c r="C41" s="27" t="str">
        <f>_xlfn.IFNA(VLOOKUP($B41,Katalog23!$A$2:$D$110,2,FALSE),"")</f>
        <v>Прилагане на Закона за обществени поръчки</v>
      </c>
      <c r="D41" s="56">
        <f>_xlfn.IFNA(VLOOKUP($B41,Katalog23!$A$2:$D$110,4,FALSE),"")</f>
        <v>200</v>
      </c>
      <c r="E41" s="91">
        <f>COUNTIF(Plan_Obuchenia!$G$19:$G$113,$B41)</f>
        <v>0</v>
      </c>
      <c r="F41" s="92">
        <f t="shared" si="0"/>
        <v>0</v>
      </c>
      <c r="G41" s="76"/>
    </row>
    <row r="42" spans="1:7" x14ac:dyDescent="0.25">
      <c r="A42" s="57">
        <v>41</v>
      </c>
      <c r="B42" s="56" t="s">
        <v>78</v>
      </c>
      <c r="C42" s="27" t="str">
        <f>_xlfn.IFNA(VLOOKUP($B42,Katalog23!$A$2:$D$110,2,FALSE),"")</f>
        <v>Административно обслужване</v>
      </c>
      <c r="D42" s="56">
        <f>_xlfn.IFNA(VLOOKUP($B42,Katalog23!$A$2:$D$110,4,FALSE),"")</f>
        <v>0</v>
      </c>
      <c r="E42" s="91">
        <f>COUNTIF(Plan_Obuchenia!$G$19:$G$113,$B42)</f>
        <v>0</v>
      </c>
      <c r="F42" s="92">
        <f t="shared" si="0"/>
        <v>0</v>
      </c>
      <c r="G42" s="76"/>
    </row>
    <row r="43" spans="1:7" x14ac:dyDescent="0.25">
      <c r="A43" s="57">
        <v>42</v>
      </c>
      <c r="B43" s="56" t="s">
        <v>79</v>
      </c>
      <c r="C43" s="27" t="str">
        <f>_xlfn.IFNA(VLOOKUP($B43,Katalog23!$A$2:$D$110,2,FALSE),"")</f>
        <v>Право на Европейския съюз и неговото прилагане в България</v>
      </c>
      <c r="D43" s="56">
        <f>_xlfn.IFNA(VLOOKUP($B43,Katalog23!$A$2:$D$110,4,FALSE),"")</f>
        <v>200</v>
      </c>
      <c r="E43" s="91">
        <f>COUNTIF(Plan_Obuchenia!$G$19:$G$113,$B43)</f>
        <v>0</v>
      </c>
      <c r="F43" s="92">
        <f t="shared" si="0"/>
        <v>0</v>
      </c>
      <c r="G43" s="76"/>
    </row>
    <row r="44" spans="1:7" x14ac:dyDescent="0.25">
      <c r="A44" s="57">
        <v>43</v>
      </c>
      <c r="B44" s="56" t="s">
        <v>80</v>
      </c>
      <c r="C44" s="27" t="str">
        <f>_xlfn.IFNA(VLOOKUP($B44,Katalog23!$A$2:$D$110,2,FALSE),"")</f>
        <v>Съд на Европейския съюз и ключови производства пред него</v>
      </c>
      <c r="D44" s="56">
        <f>_xlfn.IFNA(VLOOKUP($B44,Katalog23!$A$2:$D$110,4,FALSE),"")</f>
        <v>150</v>
      </c>
      <c r="E44" s="91">
        <f>COUNTIF(Plan_Obuchenia!$G$19:$G$113,$B44)</f>
        <v>0</v>
      </c>
      <c r="F44" s="92">
        <f t="shared" si="0"/>
        <v>0</v>
      </c>
      <c r="G44" s="76"/>
    </row>
    <row r="45" spans="1:7" x14ac:dyDescent="0.25">
      <c r="A45" s="57">
        <v>44</v>
      </c>
      <c r="B45" s="56" t="s">
        <v>81</v>
      </c>
      <c r="C45" s="27" t="str">
        <f>_xlfn.IFNA(VLOOKUP($B45,Katalog23!$A$2:$D$110,2,FALSE),"")</f>
        <v xml:space="preserve">Организация на документооборота в държавната администрация </v>
      </c>
      <c r="D45" s="56">
        <f>_xlfn.IFNA(VLOOKUP($B45,Katalog23!$A$2:$D$110,4,FALSE),"")</f>
        <v>0</v>
      </c>
      <c r="E45" s="91">
        <f>COUNTIF(Plan_Obuchenia!$G$19:$G$113,$B45)</f>
        <v>0</v>
      </c>
      <c r="F45" s="92">
        <f t="shared" si="0"/>
        <v>0</v>
      </c>
      <c r="G45" s="76"/>
    </row>
    <row r="46" spans="1:7" x14ac:dyDescent="0.25">
      <c r="A46" s="57">
        <v>45</v>
      </c>
      <c r="B46" s="56" t="s">
        <v>82</v>
      </c>
      <c r="C46" s="27" t="str">
        <f>_xlfn.IFNA(VLOOKUP($B46,Katalog23!$A$2:$D$110,2,FALSE),"")</f>
        <v xml:space="preserve">Прогнозиране на потребностите и планиране на обществени поръчки  </v>
      </c>
      <c r="D46" s="56">
        <f>_xlfn.IFNA(VLOOKUP($B46,Katalog23!$A$2:$D$110,4,FALSE),"")</f>
        <v>0</v>
      </c>
      <c r="E46" s="91">
        <f>COUNTIF(Plan_Obuchenia!$G$19:$G$113,$B46)</f>
        <v>0</v>
      </c>
      <c r="F46" s="92">
        <f t="shared" si="0"/>
        <v>0</v>
      </c>
      <c r="G46" s="76"/>
    </row>
    <row r="47" spans="1:7" x14ac:dyDescent="0.25">
      <c r="A47" s="57">
        <v>46</v>
      </c>
      <c r="B47" s="56" t="s">
        <v>22</v>
      </c>
      <c r="C47" s="27" t="str">
        <f>_xlfn.IFNA(VLOOKUP($B47,Katalog23!$A$2:$D$110,2,FALSE),"")</f>
        <v>Правна уредба на защитата на личните данни</v>
      </c>
      <c r="D47" s="56">
        <f>_xlfn.IFNA(VLOOKUP($B47,Katalog23!$A$2:$D$110,4,FALSE),"")</f>
        <v>0</v>
      </c>
      <c r="E47" s="91">
        <f>COUNTIF(Plan_Obuchenia!$G$19:$G$113,$B47)</f>
        <v>0</v>
      </c>
      <c r="F47" s="92">
        <f t="shared" si="0"/>
        <v>0</v>
      </c>
      <c r="G47" s="76"/>
    </row>
    <row r="48" spans="1:7" x14ac:dyDescent="0.25">
      <c r="A48" s="57">
        <v>47</v>
      </c>
      <c r="B48" s="56" t="s">
        <v>83</v>
      </c>
      <c r="C48" s="27" t="str">
        <f>_xlfn.IFNA(VLOOKUP($B48,Katalog23!$A$2:$D$110,2,FALSE),"")</f>
        <v>Доказателствена стойност на електронния документ</v>
      </c>
      <c r="D48" s="56">
        <f>_xlfn.IFNA(VLOOKUP($B48,Katalog23!$A$2:$D$110,4,FALSE),"")</f>
        <v>0</v>
      </c>
      <c r="E48" s="91">
        <f>COUNTIF(Plan_Obuchenia!$G$19:$G$113,$B48)</f>
        <v>0</v>
      </c>
      <c r="F48" s="92">
        <f t="shared" si="0"/>
        <v>0</v>
      </c>
      <c r="G48" s="76"/>
    </row>
    <row r="49" spans="1:7" ht="31.5" x14ac:dyDescent="0.25">
      <c r="A49" s="57">
        <v>48</v>
      </c>
      <c r="B49" s="56" t="s">
        <v>84</v>
      </c>
      <c r="C49" s="27" t="str">
        <f>_xlfn.IFNA(VLOOKUP($B49,Katalog23!$A$2:$D$110,2,FALSE),"")</f>
        <v xml:space="preserve">Работа с Централизирана автоматизирана информационна система (ЦАИС) “Електронни обществени поръчки”  </v>
      </c>
      <c r="D49" s="56">
        <f>_xlfn.IFNA(VLOOKUP($B49,Katalog23!$A$2:$D$110,4,FALSE),"")</f>
        <v>0</v>
      </c>
      <c r="E49" s="91">
        <f>COUNTIF(Plan_Obuchenia!$G$19:$G$113,$B49)</f>
        <v>0</v>
      </c>
      <c r="F49" s="92">
        <f t="shared" si="0"/>
        <v>0</v>
      </c>
      <c r="G49" s="76"/>
    </row>
    <row r="50" spans="1:7" ht="31.5" x14ac:dyDescent="0.25">
      <c r="A50" s="57">
        <v>49</v>
      </c>
      <c r="B50" s="56" t="s">
        <v>208</v>
      </c>
      <c r="C50" s="27" t="str">
        <f>_xlfn.IFNA(VLOOKUP($B50,Katalog23!$A$2:$D$110,2,FALSE),"")</f>
        <v>Правна и нормативна рамка в областта на данните в контекста на Европейската стратегия за данни и правните инструменти на ОИСР</v>
      </c>
      <c r="D50" s="56">
        <f>_xlfn.IFNA(VLOOKUP($B50,Katalog23!$A$2:$D$110,4,FALSE),"")</f>
        <v>0</v>
      </c>
      <c r="E50" s="91">
        <f>COUNTIF(Plan_Obuchenia!$G$19:$G$113,$B50)</f>
        <v>0</v>
      </c>
      <c r="F50" s="92">
        <f t="shared" si="0"/>
        <v>0</v>
      </c>
      <c r="G50" s="76"/>
    </row>
    <row r="51" spans="1:7" ht="31.5" x14ac:dyDescent="0.25">
      <c r="A51" s="57">
        <v>50</v>
      </c>
      <c r="B51" s="56" t="s">
        <v>210</v>
      </c>
      <c r="C51" s="27" t="str">
        <f>_xlfn.IFNA(VLOOKUP($B51,Katalog23!$A$2:$D$110,2,FALSE),"")</f>
        <v>Извършване на предварителна оценка на въздействието на нормативни актове (част 1)</v>
      </c>
      <c r="D51" s="56">
        <f>_xlfn.IFNA(VLOOKUP($B51,Katalog23!$A$2:$D$110,4,FALSE),"")</f>
        <v>200</v>
      </c>
      <c r="E51" s="91">
        <f>COUNTIF(Plan_Obuchenia!$G$19:$G$113,$B51)</f>
        <v>0</v>
      </c>
      <c r="F51" s="92">
        <f t="shared" si="0"/>
        <v>0</v>
      </c>
      <c r="G51" s="76"/>
    </row>
    <row r="52" spans="1:7" ht="31.5" x14ac:dyDescent="0.25">
      <c r="A52" s="57">
        <v>51</v>
      </c>
      <c r="B52" s="56" t="s">
        <v>211</v>
      </c>
      <c r="C52" s="27" t="str">
        <f>_xlfn.IFNA(VLOOKUP($B52,Katalog23!$A$2:$D$110,2,FALSE),"")</f>
        <v>Извършване на предварителна оценка на въздействието на нормативни актове (част 2)</v>
      </c>
      <c r="D52" s="56">
        <f>_xlfn.IFNA(VLOOKUP($B52,Katalog23!$A$2:$D$110,4,FALSE),"")</f>
        <v>200</v>
      </c>
      <c r="E52" s="91">
        <f>COUNTIF(Plan_Obuchenia!$G$19:$G$113,$B52)</f>
        <v>0</v>
      </c>
      <c r="F52" s="92">
        <f t="shared" si="0"/>
        <v>0</v>
      </c>
      <c r="G52" s="76"/>
    </row>
    <row r="53" spans="1:7" x14ac:dyDescent="0.25">
      <c r="A53" s="57">
        <v>52</v>
      </c>
      <c r="B53" s="56" t="s">
        <v>212</v>
      </c>
      <c r="C53" s="27" t="str">
        <f>_xlfn.IFNA(VLOOKUP($B53,Katalog23!$A$2:$D$110,2,FALSE),"")</f>
        <v>Емпирични социални изследвания: Въведение - методи за анализ</v>
      </c>
      <c r="D53" s="56">
        <f>_xlfn.IFNA(VLOOKUP($B53,Katalog23!$A$2:$D$110,4,FALSE),"")</f>
        <v>200</v>
      </c>
      <c r="E53" s="91">
        <f>COUNTIF(Plan_Obuchenia!$G$19:$G$113,$B53)</f>
        <v>0</v>
      </c>
      <c r="F53" s="92">
        <f t="shared" si="0"/>
        <v>0</v>
      </c>
      <c r="G53" s="76"/>
    </row>
    <row r="54" spans="1:7" x14ac:dyDescent="0.25">
      <c r="A54" s="57">
        <v>53</v>
      </c>
      <c r="B54" s="56" t="s">
        <v>213</v>
      </c>
      <c r="C54" s="27" t="str">
        <f>_xlfn.IFNA(VLOOKUP($B54,Katalog23!$A$2:$D$110,2,FALSE),"")</f>
        <v xml:space="preserve">Извършване на последваща оценка на въздействието на нормативни актове </v>
      </c>
      <c r="D54" s="56">
        <f>_xlfn.IFNA(VLOOKUP($B54,Katalog23!$A$2:$D$110,4,FALSE),"")</f>
        <v>200</v>
      </c>
      <c r="E54" s="91">
        <f>COUNTIF(Plan_Obuchenia!$G$19:$G$113,$B54)</f>
        <v>0</v>
      </c>
      <c r="F54" s="92">
        <f t="shared" si="0"/>
        <v>0</v>
      </c>
      <c r="G54" s="76"/>
    </row>
    <row r="55" spans="1:7" x14ac:dyDescent="0.25">
      <c r="A55" s="57">
        <v>54</v>
      </c>
      <c r="B55" s="56" t="s">
        <v>214</v>
      </c>
      <c r="C55" s="27" t="str">
        <f>_xlfn.IFNA(VLOOKUP($B55,Katalog23!$A$2:$D$110,2,FALSE),"")</f>
        <v xml:space="preserve">Обществени консултации и гражданско участие </v>
      </c>
      <c r="D55" s="56">
        <f>_xlfn.IFNA(VLOOKUP($B55,Katalog23!$A$2:$D$110,4,FALSE),"")</f>
        <v>200</v>
      </c>
      <c r="E55" s="91">
        <f>COUNTIF(Plan_Obuchenia!$G$19:$G$113,$B55)</f>
        <v>0</v>
      </c>
      <c r="F55" s="92">
        <f t="shared" si="0"/>
        <v>0</v>
      </c>
      <c r="G55" s="76"/>
    </row>
    <row r="56" spans="1:7" x14ac:dyDescent="0.25">
      <c r="A56" s="57">
        <v>55</v>
      </c>
      <c r="B56" s="56" t="s">
        <v>215</v>
      </c>
      <c r="C56" s="27" t="str">
        <f>_xlfn.IFNA(VLOOKUP($B56,Katalog23!$A$2:$D$110,2,FALSE),"")</f>
        <v>Обща рамка на регулаторната политика в България</v>
      </c>
      <c r="D56" s="56">
        <f>_xlfn.IFNA(VLOOKUP($B56,Katalog23!$A$2:$D$110,4,FALSE),"")</f>
        <v>0</v>
      </c>
      <c r="E56" s="91">
        <f>COUNTIF(Plan_Obuchenia!$G$19:$G$113,$B56)</f>
        <v>0</v>
      </c>
      <c r="F56" s="92">
        <f t="shared" si="0"/>
        <v>0</v>
      </c>
      <c r="G56" s="76"/>
    </row>
    <row r="57" spans="1:7" x14ac:dyDescent="0.25">
      <c r="A57" s="57">
        <v>56</v>
      </c>
      <c r="B57" s="56" t="s">
        <v>216</v>
      </c>
      <c r="C57" s="27" t="str">
        <f>_xlfn.IFNA(VLOOKUP($B57,Katalog23!$A$2:$D$110,2,FALSE),"")</f>
        <v>Методи за колаборативна работа със заинтересовани страни</v>
      </c>
      <c r="D57" s="56">
        <f>_xlfn.IFNA(VLOOKUP($B57,Katalog23!$A$2:$D$110,4,FALSE),"")</f>
        <v>0</v>
      </c>
      <c r="E57" s="91">
        <f>COUNTIF(Plan_Obuchenia!$G$19:$G$113,$B57)</f>
        <v>0</v>
      </c>
      <c r="F57" s="92">
        <f t="shared" si="0"/>
        <v>0</v>
      </c>
      <c r="G57" s="76"/>
    </row>
    <row r="58" spans="1:7" x14ac:dyDescent="0.25">
      <c r="A58" s="57">
        <v>57</v>
      </c>
      <c r="B58" s="56" t="s">
        <v>217</v>
      </c>
      <c r="C58" s="27" t="str">
        <f>_xlfn.IFNA(VLOOKUP($B58,Katalog23!$A$2:$D$110,2,FALSE),"")</f>
        <v xml:space="preserve">Статистическа грамотност – лесен достъп до качествени данни </v>
      </c>
      <c r="D58" s="56">
        <f>_xlfn.IFNA(VLOOKUP($B58,Katalog23!$A$2:$D$110,4,FALSE),"")</f>
        <v>0</v>
      </c>
      <c r="E58" s="91">
        <f>COUNTIF(Plan_Obuchenia!$G$19:$G$113,$B58)</f>
        <v>0</v>
      </c>
      <c r="F58" s="92">
        <f t="shared" si="0"/>
        <v>0</v>
      </c>
      <c r="G58" s="76"/>
    </row>
    <row r="59" spans="1:7" ht="31.5" x14ac:dyDescent="0.25">
      <c r="A59" s="57">
        <v>58</v>
      </c>
      <c r="B59" s="56" t="s">
        <v>17</v>
      </c>
      <c r="C59" s="27" t="str">
        <f>_xlfn.IFNA(VLOOKUP($B59,Katalog23!$A$2:$D$110,2,FALSE),"")</f>
        <v>Обща рамка за финансиране 2021-2027 – нови моменти в Европейските програми</v>
      </c>
      <c r="D59" s="56">
        <f>_xlfn.IFNA(VLOOKUP($B59,Katalog23!$A$2:$D$110,4,FALSE),"")</f>
        <v>100</v>
      </c>
      <c r="E59" s="91">
        <f>COUNTIF(Plan_Obuchenia!$G$19:$G$113,$B59)</f>
        <v>0</v>
      </c>
      <c r="F59" s="92">
        <f t="shared" si="0"/>
        <v>0</v>
      </c>
      <c r="G59" s="76"/>
    </row>
    <row r="60" spans="1:7" x14ac:dyDescent="0.25">
      <c r="A60" s="57">
        <v>59</v>
      </c>
      <c r="B60" s="56" t="s">
        <v>4</v>
      </c>
      <c r="C60" s="27" t="str">
        <f>_xlfn.IFNA(VLOOKUP($B60,Katalog23!$A$2:$D$110,2,FALSE),"")</f>
        <v>Финансови инструменти и комбинирано финансиране</v>
      </c>
      <c r="D60" s="56">
        <f>_xlfn.IFNA(VLOOKUP($B60,Katalog23!$A$2:$D$110,4,FALSE),"")</f>
        <v>200</v>
      </c>
      <c r="E60" s="91">
        <f>COUNTIF(Plan_Obuchenia!$G$19:$G$113,$B60)</f>
        <v>0</v>
      </c>
      <c r="F60" s="92">
        <f t="shared" si="0"/>
        <v>0</v>
      </c>
      <c r="G60" s="76"/>
    </row>
    <row r="61" spans="1:7" ht="31.5" x14ac:dyDescent="0.25">
      <c r="A61" s="57">
        <v>60</v>
      </c>
      <c r="B61" s="56" t="s">
        <v>20</v>
      </c>
      <c r="C61" s="27" t="str">
        <f>_xlfn.IFNA(VLOOKUP($B61,Katalog23!$A$2:$D$110,2,FALSE),"")</f>
        <v>Управление и контрол на средствата от Европейския съюз. Избягване на риска от нередности и финансови корекции</v>
      </c>
      <c r="D61" s="56">
        <f>_xlfn.IFNA(VLOOKUP($B61,Katalog23!$A$2:$D$110,4,FALSE),"")</f>
        <v>200</v>
      </c>
      <c r="E61" s="91">
        <f>COUNTIF(Plan_Obuchenia!$G$19:$G$113,$B61)</f>
        <v>0</v>
      </c>
      <c r="F61" s="92">
        <f t="shared" si="0"/>
        <v>0</v>
      </c>
      <c r="G61" s="76"/>
    </row>
    <row r="62" spans="1:7" x14ac:dyDescent="0.25">
      <c r="A62" s="57">
        <v>61</v>
      </c>
      <c r="B62" s="56" t="s">
        <v>23</v>
      </c>
      <c r="C62" s="27" t="str">
        <f>_xlfn.IFNA(VLOOKUP($B62,Katalog23!$A$2:$D$110,2,FALSE),"")</f>
        <v xml:space="preserve">Интегрирани териториални инвестиции 2021 – 2027 г. </v>
      </c>
      <c r="D62" s="56">
        <f>_xlfn.IFNA(VLOOKUP($B62,Katalog23!$A$2:$D$110,4,FALSE),"")</f>
        <v>200</v>
      </c>
      <c r="E62" s="91">
        <f>COUNTIF(Plan_Obuchenia!$G$19:$G$113,$B62)</f>
        <v>0</v>
      </c>
      <c r="F62" s="92">
        <f t="shared" si="0"/>
        <v>0</v>
      </c>
      <c r="G62" s="76"/>
    </row>
    <row r="63" spans="1:7" ht="31.5" x14ac:dyDescent="0.25">
      <c r="A63" s="57">
        <v>62</v>
      </c>
      <c r="B63" s="56" t="s">
        <v>7</v>
      </c>
      <c r="C63" s="27" t="str">
        <f>_xlfn.IFNA(VLOOKUP($B63,Katalog23!$A$2:$D$110,2,FALSE),"")</f>
        <v>Механизъм за възстановяване и устойчивост - новото предизвикателство за периода 2021-2026 г. - актуализиран</v>
      </c>
      <c r="D63" s="56">
        <f>_xlfn.IFNA(VLOOKUP($B63,Katalog23!$A$2:$D$110,4,FALSE),"")</f>
        <v>200</v>
      </c>
      <c r="E63" s="91">
        <f>COUNTIF(Plan_Obuchenia!$G$19:$G$113,$B63)</f>
        <v>0</v>
      </c>
      <c r="F63" s="92">
        <f t="shared" si="0"/>
        <v>0</v>
      </c>
      <c r="G63" s="76"/>
    </row>
    <row r="64" spans="1:7" x14ac:dyDescent="0.25">
      <c r="A64" s="57">
        <v>63</v>
      </c>
      <c r="B64" s="56" t="s">
        <v>97</v>
      </c>
      <c r="C64" s="27" t="str">
        <f>_xlfn.IFNA(VLOOKUP($B64,Katalog23!$A$2:$D$110,2,FALSE),"")</f>
        <v>Работа с ИСУН 2020 – мониторинг и финансов контрол</v>
      </c>
      <c r="D64" s="56">
        <f>_xlfn.IFNA(VLOOKUP($B64,Katalog23!$A$2:$D$110,4,FALSE),"")</f>
        <v>100</v>
      </c>
      <c r="E64" s="91">
        <f>COUNTIF(Plan_Obuchenia!$G$19:$G$113,$B64)</f>
        <v>0</v>
      </c>
      <c r="F64" s="92">
        <f t="shared" si="0"/>
        <v>0</v>
      </c>
      <c r="G64" s="76"/>
    </row>
    <row r="65" spans="1:7" x14ac:dyDescent="0.25">
      <c r="A65" s="57">
        <v>64</v>
      </c>
      <c r="B65" s="56" t="s">
        <v>98</v>
      </c>
      <c r="C65" s="27" t="str">
        <f>_xlfn.IFNA(VLOOKUP($B65,Katalog23!$A$2:$D$110,2,FALSE),"")</f>
        <v>Електронно кандидатстване и електронно отчитане в ИСУН 2020</v>
      </c>
      <c r="D65" s="56">
        <f>_xlfn.IFNA(VLOOKUP($B65,Katalog23!$A$2:$D$110,4,FALSE),"")</f>
        <v>100</v>
      </c>
      <c r="E65" s="91">
        <f>COUNTIF(Plan_Obuchenia!$G$19:$G$113,$B65)</f>
        <v>0</v>
      </c>
      <c r="F65" s="92">
        <f t="shared" si="0"/>
        <v>0</v>
      </c>
      <c r="G65" s="76"/>
    </row>
    <row r="66" spans="1:7" x14ac:dyDescent="0.25">
      <c r="A66" s="57">
        <v>65</v>
      </c>
      <c r="B66" s="56" t="s">
        <v>99</v>
      </c>
      <c r="C66" s="27" t="str">
        <f>_xlfn.IFNA(VLOOKUP($B66,Katalog23!$A$2:$D$110,2,FALSE),"")</f>
        <v>Дигитална трансформация</v>
      </c>
      <c r="D66" s="56">
        <f>_xlfn.IFNA(VLOOKUP($B66,Katalog23!$A$2:$D$110,4,FALSE),"")</f>
        <v>0</v>
      </c>
      <c r="E66" s="91">
        <f>COUNTIF(Plan_Obuchenia!$G$19:$G$113,$B66)</f>
        <v>0</v>
      </c>
      <c r="F66" s="92">
        <f t="shared" ref="F66:F110" si="1">$D66*$E66</f>
        <v>0</v>
      </c>
      <c r="G66" s="76"/>
    </row>
    <row r="67" spans="1:7" x14ac:dyDescent="0.25">
      <c r="A67" s="57">
        <v>66</v>
      </c>
      <c r="B67" s="56" t="s">
        <v>25</v>
      </c>
      <c r="C67" s="27" t="str">
        <f>_xlfn.IFNA(VLOOKUP($B67,Katalog23!$A$2:$D$110,2,FALSE),"")</f>
        <v>Електронно управление</v>
      </c>
      <c r="D67" s="56">
        <f>_xlfn.IFNA(VLOOKUP($B67,Katalog23!$A$2:$D$110,4,FALSE),"")</f>
        <v>150</v>
      </c>
      <c r="E67" s="91">
        <f>COUNTIF(Plan_Obuchenia!$G$19:$G$113,$B67)</f>
        <v>0</v>
      </c>
      <c r="F67" s="92">
        <f t="shared" si="1"/>
        <v>0</v>
      </c>
      <c r="G67" s="76"/>
    </row>
    <row r="68" spans="1:7" x14ac:dyDescent="0.25">
      <c r="A68" s="57">
        <v>67</v>
      </c>
      <c r="B68" s="56" t="s">
        <v>100</v>
      </c>
      <c r="C68" s="27" t="str">
        <f>_xlfn.IFNA(VLOOKUP($B68,Katalog23!$A$2:$D$110,2,FALSE),"")</f>
        <v>Оперативна съвместимост и информационна сигурност</v>
      </c>
      <c r="D68" s="56">
        <f>_xlfn.IFNA(VLOOKUP($B68,Katalog23!$A$2:$D$110,4,FALSE),"")</f>
        <v>0</v>
      </c>
      <c r="E68" s="91">
        <f>COUNTIF(Plan_Obuchenia!$G$19:$G$113,$B68)</f>
        <v>0</v>
      </c>
      <c r="F68" s="92">
        <f t="shared" si="1"/>
        <v>0</v>
      </c>
      <c r="G68" s="76"/>
    </row>
    <row r="69" spans="1:7" x14ac:dyDescent="0.25">
      <c r="A69" s="57">
        <v>68</v>
      </c>
      <c r="B69" s="56" t="s">
        <v>101</v>
      </c>
      <c r="C69" s="27" t="str">
        <f>_xlfn.IFNA(VLOOKUP($B69,Katalog23!$A$2:$D$110,2,FALSE),"")</f>
        <v>Електронен подпис и електронно подписани документи</v>
      </c>
      <c r="D69" s="56">
        <f>_xlfn.IFNA(VLOOKUP($B69,Katalog23!$A$2:$D$110,4,FALSE),"")</f>
        <v>100</v>
      </c>
      <c r="E69" s="91">
        <f>COUNTIF(Plan_Obuchenia!$G$19:$G$113,$B69)</f>
        <v>0</v>
      </c>
      <c r="F69" s="92">
        <f t="shared" si="1"/>
        <v>0</v>
      </c>
      <c r="G69" s="76"/>
    </row>
    <row r="70" spans="1:7" x14ac:dyDescent="0.25">
      <c r="A70" s="57">
        <v>69</v>
      </c>
      <c r="B70" s="56" t="s">
        <v>26</v>
      </c>
      <c r="C70" s="27" t="str">
        <f>_xlfn.IFNA(VLOOKUP($B70,Katalog23!$A$2:$D$110,2,FALSE),"")</f>
        <v>Правна рамка на електронното управление</v>
      </c>
      <c r="D70" s="56">
        <f>_xlfn.IFNA(VLOOKUP($B70,Katalog23!$A$2:$D$110,4,FALSE),"")</f>
        <v>0</v>
      </c>
      <c r="E70" s="91">
        <f>COUNTIF(Plan_Obuchenia!$G$19:$G$113,$B70)</f>
        <v>0</v>
      </c>
      <c r="F70" s="92">
        <f t="shared" si="1"/>
        <v>0</v>
      </c>
      <c r="G70" s="76"/>
    </row>
    <row r="71" spans="1:7" ht="31.5" x14ac:dyDescent="0.25">
      <c r="A71" s="57">
        <v>70</v>
      </c>
      <c r="B71" s="56" t="s">
        <v>102</v>
      </c>
      <c r="C71" s="27" t="str">
        <f>_xlfn.IFNA(VLOOKUP($B71,Katalog23!$A$2:$D$110,2,FALSE),"")</f>
        <v>Основни положения в създаването на рамка за управление на данни в организацията</v>
      </c>
      <c r="D71" s="56">
        <f>_xlfn.IFNA(VLOOKUP($B71,Katalog23!$A$2:$D$110,4,FALSE),"")</f>
        <v>0</v>
      </c>
      <c r="E71" s="91">
        <f>COUNTIF(Plan_Obuchenia!$G$19:$G$113,$B71)</f>
        <v>0</v>
      </c>
      <c r="F71" s="92">
        <f t="shared" si="1"/>
        <v>0</v>
      </c>
      <c r="G71" s="76"/>
    </row>
    <row r="72" spans="1:7" x14ac:dyDescent="0.25">
      <c r="A72" s="57">
        <v>71</v>
      </c>
      <c r="B72" s="56" t="s">
        <v>103</v>
      </c>
      <c r="C72" s="27" t="str">
        <f>_xlfn.IFNA(VLOOKUP($B72,Katalog23!$A$2:$D$110,2,FALSE),"")</f>
        <v>Приложение на системите за електронно управление</v>
      </c>
      <c r="D72" s="56">
        <f>_xlfn.IFNA(VLOOKUP($B72,Katalog23!$A$2:$D$110,4,FALSE),"")</f>
        <v>0</v>
      </c>
      <c r="E72" s="91">
        <f>COUNTIF(Plan_Obuchenia!$G$19:$G$113,$B72)</f>
        <v>0</v>
      </c>
      <c r="F72" s="92">
        <f t="shared" si="1"/>
        <v>0</v>
      </c>
      <c r="G72" s="76"/>
    </row>
    <row r="73" spans="1:7" x14ac:dyDescent="0.25">
      <c r="A73" s="57">
        <v>72</v>
      </c>
      <c r="B73" s="56" t="s">
        <v>104</v>
      </c>
      <c r="C73" s="27" t="str">
        <f>_xlfn.IFNA(VLOOKUP($B73,Katalog23!$A$2:$D$110,2,FALSE),"")</f>
        <v>Електронен документ и електронен подпис (базов модул)</v>
      </c>
      <c r="D73" s="56">
        <f>_xlfn.IFNA(VLOOKUP($B73,Katalog23!$A$2:$D$110,4,FALSE),"")</f>
        <v>0</v>
      </c>
      <c r="E73" s="91">
        <f>COUNTIF(Plan_Obuchenia!$G$19:$G$113,$B73)</f>
        <v>0</v>
      </c>
      <c r="F73" s="92">
        <f t="shared" si="1"/>
        <v>0</v>
      </c>
      <c r="G73" s="76"/>
    </row>
    <row r="74" spans="1:7" ht="31.5" x14ac:dyDescent="0.25">
      <c r="A74" s="57">
        <v>73</v>
      </c>
      <c r="B74" s="56" t="s">
        <v>234</v>
      </c>
      <c r="C74" s="27" t="str">
        <f>_xlfn.IFNA(VLOOKUP($B74,Katalog23!$A$2:$D$110,2,FALSE),"")</f>
        <v>Информационна и мрежова сигурност в подкрепа на реформите в публичната администрация</v>
      </c>
      <c r="D74" s="56">
        <f>_xlfn.IFNA(VLOOKUP($B74,Katalog23!$A$2:$D$110,4,FALSE),"")</f>
        <v>0</v>
      </c>
      <c r="E74" s="91">
        <f>COUNTIF(Plan_Obuchenia!$G$19:$G$113,$B74)</f>
        <v>0</v>
      </c>
      <c r="F74" s="92">
        <f t="shared" si="1"/>
        <v>0</v>
      </c>
      <c r="G74" s="76"/>
    </row>
    <row r="75" spans="1:7" x14ac:dyDescent="0.25">
      <c r="A75" s="57">
        <v>74</v>
      </c>
      <c r="B75" s="56" t="s">
        <v>21</v>
      </c>
      <c r="C75" s="27" t="str">
        <f>_xlfn.IFNA(VLOOKUP($B75,Katalog23!$A$2:$D$110,2,FALSE),"")</f>
        <v>Електронни таблици (по ECDL) – базов</v>
      </c>
      <c r="D75" s="56">
        <f>_xlfn.IFNA(VLOOKUP($B75,Katalog23!$A$2:$D$110,4,FALSE),"")</f>
        <v>125</v>
      </c>
      <c r="E75" s="91">
        <f>COUNTIF(Plan_Obuchenia!$G$19:$G$113,$B75)</f>
        <v>0</v>
      </c>
      <c r="F75" s="92">
        <f t="shared" si="1"/>
        <v>0</v>
      </c>
      <c r="G75" s="76"/>
    </row>
    <row r="76" spans="1:7" x14ac:dyDescent="0.25">
      <c r="A76" s="57">
        <v>75</v>
      </c>
      <c r="B76" s="56" t="s">
        <v>3</v>
      </c>
      <c r="C76" s="27" t="str">
        <f>_xlfn.IFNA(VLOOKUP($B76,Katalog23!$A$2:$D$110,2,FALSE),"")</f>
        <v>Електронни таблици (по ECDL) – за напреднали</v>
      </c>
      <c r="D76" s="56">
        <f>_xlfn.IFNA(VLOOKUP($B76,Katalog23!$A$2:$D$110,4,FALSE),"")</f>
        <v>125</v>
      </c>
      <c r="E76" s="91">
        <f>COUNTIF(Plan_Obuchenia!$G$19:$G$113,$B76)</f>
        <v>0</v>
      </c>
      <c r="F76" s="92">
        <f t="shared" si="1"/>
        <v>0</v>
      </c>
      <c r="G76" s="76"/>
    </row>
    <row r="77" spans="1:7" x14ac:dyDescent="0.25">
      <c r="A77" s="57">
        <v>76</v>
      </c>
      <c r="B77" s="56" t="s">
        <v>19</v>
      </c>
      <c r="C77" s="27" t="str">
        <f>_xlfn.IFNA(VLOOKUP($B77,Katalog23!$A$2:$D$110,2,FALSE),"")</f>
        <v>Анализ и визуализация на бази данни – базов</v>
      </c>
      <c r="D77" s="56">
        <f>_xlfn.IFNA(VLOOKUP($B77,Katalog23!$A$2:$D$110,4,FALSE),"")</f>
        <v>0</v>
      </c>
      <c r="E77" s="91">
        <f>COUNTIF(Plan_Obuchenia!$G$19:$G$113,$B77)</f>
        <v>0</v>
      </c>
      <c r="F77" s="92">
        <f t="shared" si="1"/>
        <v>0</v>
      </c>
      <c r="G77" s="76"/>
    </row>
    <row r="78" spans="1:7" x14ac:dyDescent="0.25">
      <c r="A78" s="57">
        <v>77</v>
      </c>
      <c r="B78" s="56" t="s">
        <v>10</v>
      </c>
      <c r="C78" s="27" t="str">
        <f>_xlfn.IFNA(VLOOKUP($B78,Katalog23!$A$2:$D$110,2,FALSE),"")</f>
        <v>Анализ и визуализация на бази данни – за напреднали</v>
      </c>
      <c r="D78" s="56">
        <f>_xlfn.IFNA(VLOOKUP($B78,Katalog23!$A$2:$D$110,4,FALSE),"")</f>
        <v>0</v>
      </c>
      <c r="E78" s="91">
        <f>COUNTIF(Plan_Obuchenia!$G$19:$G$113,$B78)</f>
        <v>0</v>
      </c>
      <c r="F78" s="92">
        <f t="shared" si="1"/>
        <v>0</v>
      </c>
      <c r="G78" s="76"/>
    </row>
    <row r="79" spans="1:7" x14ac:dyDescent="0.25">
      <c r="A79" s="57">
        <v>78</v>
      </c>
      <c r="B79" s="56" t="s">
        <v>111</v>
      </c>
      <c r="C79" s="27" t="str">
        <f>_xlfn.IFNA(VLOOKUP($B79,Katalog23!$A$2:$D$110,2,FALSE),"")</f>
        <v>Информационна и медийна грамотност</v>
      </c>
      <c r="D79" s="56">
        <f>_xlfn.IFNA(VLOOKUP($B79,Katalog23!$A$2:$D$110,4,FALSE),"")</f>
        <v>125</v>
      </c>
      <c r="E79" s="91">
        <f>COUNTIF(Plan_Obuchenia!$G$19:$G$113,$B79)</f>
        <v>0</v>
      </c>
      <c r="F79" s="92">
        <f t="shared" si="1"/>
        <v>0</v>
      </c>
      <c r="G79" s="76"/>
    </row>
    <row r="80" spans="1:7" x14ac:dyDescent="0.25">
      <c r="A80" s="57">
        <v>79</v>
      </c>
      <c r="B80" s="56" t="s">
        <v>112</v>
      </c>
      <c r="C80" s="27" t="str">
        <f>_xlfn.IFNA(VLOOKUP($B80,Katalog23!$A$2:$D$110,2,FALSE),"")</f>
        <v>Въведение в цифровите права</v>
      </c>
      <c r="D80" s="56">
        <f>_xlfn.IFNA(VLOOKUP($B80,Katalog23!$A$2:$D$110,4,FALSE),"")</f>
        <v>0</v>
      </c>
      <c r="E80" s="91">
        <f>COUNTIF(Plan_Obuchenia!$G$19:$G$113,$B80)</f>
        <v>0</v>
      </c>
      <c r="F80" s="92">
        <f t="shared" si="1"/>
        <v>0</v>
      </c>
      <c r="G80" s="76"/>
    </row>
    <row r="81" spans="1:7" x14ac:dyDescent="0.25">
      <c r="A81" s="57">
        <v>80</v>
      </c>
      <c r="B81" s="56" t="s">
        <v>13</v>
      </c>
      <c r="C81" s="27" t="str">
        <f>_xlfn.IFNA(VLOOKUP($B81,Katalog23!$A$2:$D$110,2,FALSE),"")</f>
        <v>Колаборативна работа в дигитална среда</v>
      </c>
      <c r="D81" s="56">
        <f>_xlfn.IFNA(VLOOKUP($B81,Katalog23!$A$2:$D$110,4,FALSE),"")</f>
        <v>125</v>
      </c>
      <c r="E81" s="91">
        <f>COUNTIF(Plan_Obuchenia!$G$19:$G$113,$B81)</f>
        <v>0</v>
      </c>
      <c r="F81" s="92">
        <f t="shared" si="1"/>
        <v>0</v>
      </c>
      <c r="G81" s="76"/>
    </row>
    <row r="82" spans="1:7" x14ac:dyDescent="0.25">
      <c r="A82" s="57">
        <v>81</v>
      </c>
      <c r="B82" s="56" t="s">
        <v>14</v>
      </c>
      <c r="C82" s="27" t="str">
        <f>_xlfn.IFNA(VLOOKUP($B82,Katalog23!$A$2:$D$110,2,FALSE),"")</f>
        <v>Умения за работа с презентационен софтуер</v>
      </c>
      <c r="D82" s="56">
        <f>_xlfn.IFNA(VLOOKUP($B82,Katalog23!$A$2:$D$110,4,FALSE),"")</f>
        <v>125</v>
      </c>
      <c r="E82" s="91">
        <f>COUNTIF(Plan_Obuchenia!$G$19:$G$113,$B82)</f>
        <v>0</v>
      </c>
      <c r="F82" s="92">
        <f t="shared" si="1"/>
        <v>0</v>
      </c>
      <c r="G82" s="76"/>
    </row>
    <row r="83" spans="1:7" x14ac:dyDescent="0.25">
      <c r="A83" s="57">
        <v>82</v>
      </c>
      <c r="B83" s="56" t="s">
        <v>12</v>
      </c>
      <c r="C83" s="27" t="str">
        <f>_xlfn.IFNA(VLOOKUP($B83,Katalog23!$A$2:$D$110,2,FALSE),"")</f>
        <v xml:space="preserve">Популяризиране дейността на публичните институции в социалните мрежи </v>
      </c>
      <c r="D83" s="56">
        <f>_xlfn.IFNA(VLOOKUP($B83,Katalog23!$A$2:$D$110,4,FALSE),"")</f>
        <v>150</v>
      </c>
      <c r="E83" s="91">
        <f>COUNTIF(Plan_Obuchenia!$G$19:$G$113,$B83)</f>
        <v>0</v>
      </c>
      <c r="F83" s="92">
        <f t="shared" si="1"/>
        <v>0</v>
      </c>
      <c r="G83" s="76"/>
    </row>
    <row r="84" spans="1:7" x14ac:dyDescent="0.25">
      <c r="A84" s="57">
        <v>83</v>
      </c>
      <c r="B84" s="56" t="s">
        <v>113</v>
      </c>
      <c r="C84" s="27" t="str">
        <f>_xlfn.IFNA(VLOOKUP($B84,Katalog23!$A$2:$D$110,2,FALSE),"")</f>
        <v>Въведение в киберсигурността. Базова оценка на риска в работна среда</v>
      </c>
      <c r="D84" s="56">
        <f>_xlfn.IFNA(VLOOKUP($B84,Katalog23!$A$2:$D$110,4,FALSE),"")</f>
        <v>0</v>
      </c>
      <c r="E84" s="91">
        <f>COUNTIF(Plan_Obuchenia!$G$19:$G$113,$B84)</f>
        <v>0</v>
      </c>
      <c r="F84" s="92">
        <f t="shared" si="1"/>
        <v>0</v>
      </c>
      <c r="G84" s="76"/>
    </row>
    <row r="85" spans="1:7" x14ac:dyDescent="0.25">
      <c r="A85" s="57">
        <v>84</v>
      </c>
      <c r="B85" s="56" t="s">
        <v>114</v>
      </c>
      <c r="C85" s="27" t="str">
        <f>_xlfn.IFNA(VLOOKUP($B85,Katalog23!$A$2:$D$110,2,FALSE),"")</f>
        <v>Противодействие на дезинформацията в ЕС</v>
      </c>
      <c r="D85" s="56">
        <f>_xlfn.IFNA(VLOOKUP($B85,Katalog23!$A$2:$D$110,4,FALSE),"")</f>
        <v>0</v>
      </c>
      <c r="E85" s="91">
        <f>COUNTIF(Plan_Obuchenia!$G$19:$G$113,$B85)</f>
        <v>0</v>
      </c>
      <c r="F85" s="92">
        <f t="shared" si="1"/>
        <v>0</v>
      </c>
      <c r="G85" s="76"/>
    </row>
    <row r="86" spans="1:7" x14ac:dyDescent="0.25">
      <c r="A86" s="57">
        <v>85</v>
      </c>
      <c r="B86" s="56" t="s">
        <v>115</v>
      </c>
      <c r="C86" s="27" t="str">
        <f>_xlfn.IFNA(VLOOKUP($B86,Katalog23!$A$2:$D$110,2,FALSE),"")</f>
        <v>Цифрова Европа</v>
      </c>
      <c r="D86" s="56">
        <f>_xlfn.IFNA(VLOOKUP($B86,Katalog23!$A$2:$D$110,4,FALSE),"")</f>
        <v>0</v>
      </c>
      <c r="E86" s="91">
        <f>COUNTIF(Plan_Obuchenia!$G$19:$G$113,$B86)</f>
        <v>0</v>
      </c>
      <c r="F86" s="92">
        <f t="shared" si="1"/>
        <v>0</v>
      </c>
      <c r="G86" s="76"/>
    </row>
    <row r="87" spans="1:7" x14ac:dyDescent="0.25">
      <c r="A87" s="57">
        <v>86</v>
      </c>
      <c r="B87" s="56" t="s">
        <v>15</v>
      </c>
      <c r="C87" s="27" t="str">
        <f>_xlfn.IFNA(VLOOKUP($B87,Katalog23!$A$2:$D$110,2,FALSE),"")</f>
        <v xml:space="preserve">Интерактивно видео и онлайн презентации с Prezi </v>
      </c>
      <c r="D87" s="56">
        <f>_xlfn.IFNA(VLOOKUP($B87,Katalog23!$A$2:$D$110,4,FALSE),"")</f>
        <v>0</v>
      </c>
      <c r="E87" s="91">
        <f>COUNTIF(Plan_Obuchenia!$G$19:$G$113,$B87)</f>
        <v>0</v>
      </c>
      <c r="F87" s="92">
        <f t="shared" si="1"/>
        <v>0</v>
      </c>
      <c r="G87" s="76"/>
    </row>
    <row r="88" spans="1:7" x14ac:dyDescent="0.25">
      <c r="A88" s="57">
        <v>87</v>
      </c>
      <c r="B88" s="56" t="s">
        <v>239</v>
      </c>
      <c r="C88" s="27" t="str">
        <f>_xlfn.IFNA(VLOOKUP($B88,Katalog23!$A$2:$D$110,2,FALSE),"")</f>
        <v>Защита на личните данни в дигитална среда</v>
      </c>
      <c r="D88" s="56">
        <f>_xlfn.IFNA(VLOOKUP($B88,Katalog23!$A$2:$D$110,4,FALSE),"")</f>
        <v>0</v>
      </c>
      <c r="E88" s="91">
        <f>COUNTIF(Plan_Obuchenia!$G$19:$G$113,$B88)</f>
        <v>0</v>
      </c>
      <c r="F88" s="92">
        <f t="shared" si="1"/>
        <v>0</v>
      </c>
      <c r="G88" s="76"/>
    </row>
    <row r="89" spans="1:7" x14ac:dyDescent="0.25">
      <c r="A89" s="57">
        <v>88</v>
      </c>
      <c r="B89" s="56" t="s">
        <v>240</v>
      </c>
      <c r="C89" s="27" t="str">
        <f>_xlfn.IFNA(VLOOKUP($B89,Katalog23!$A$2:$D$110,2,FALSE),"")</f>
        <v>Социални мрежи в публичния сектор - създаване и управление</v>
      </c>
      <c r="D89" s="56">
        <f>_xlfn.IFNA(VLOOKUP($B89,Katalog23!$A$2:$D$110,4,FALSE),"")</f>
        <v>0</v>
      </c>
      <c r="E89" s="91">
        <f>COUNTIF(Plan_Obuchenia!$G$19:$G$113,$B89)</f>
        <v>0</v>
      </c>
      <c r="F89" s="92">
        <f t="shared" si="1"/>
        <v>0</v>
      </c>
      <c r="G89" s="76"/>
    </row>
    <row r="90" spans="1:7" x14ac:dyDescent="0.25">
      <c r="A90" s="57">
        <v>89</v>
      </c>
      <c r="B90" s="56" t="s">
        <v>243</v>
      </c>
      <c r="C90" s="27" t="str">
        <f>_xlfn.IFNA(VLOOKUP($B90,Katalog23!$A$2:$D$110,2,FALSE),"")</f>
        <v xml:space="preserve">Политика за интелигентна специализация и прилагането ѝ на местно ниво </v>
      </c>
      <c r="D90" s="56">
        <f>_xlfn.IFNA(VLOOKUP($B90,Katalog23!$A$2:$D$110,4,FALSE),"")</f>
        <v>0</v>
      </c>
      <c r="E90" s="91">
        <f>COUNTIF(Plan_Obuchenia!$G$19:$G$113,$B90)</f>
        <v>0</v>
      </c>
      <c r="F90" s="92">
        <f t="shared" si="1"/>
        <v>0</v>
      </c>
      <c r="G90" s="76"/>
    </row>
    <row r="91" spans="1:7" x14ac:dyDescent="0.25">
      <c r="A91" s="57">
        <v>90</v>
      </c>
      <c r="B91" s="56" t="s">
        <v>244</v>
      </c>
      <c r="C91" s="27" t="str">
        <f>_xlfn.IFNA(VLOOKUP($B91,Katalog23!$A$2:$D$110,2,FALSE),"")</f>
        <v>Енергийна ефективност</v>
      </c>
      <c r="D91" s="56">
        <f>_xlfn.IFNA(VLOOKUP($B91,Katalog23!$A$2:$D$110,4,FALSE),"")</f>
        <v>0</v>
      </c>
      <c r="E91" s="91">
        <f>COUNTIF(Plan_Obuchenia!$G$19:$G$113,$B91)</f>
        <v>0</v>
      </c>
      <c r="F91" s="92">
        <f t="shared" si="1"/>
        <v>0</v>
      </c>
      <c r="G91" s="76"/>
    </row>
    <row r="92" spans="1:7" x14ac:dyDescent="0.25">
      <c r="A92" s="57">
        <v>91</v>
      </c>
      <c r="B92" s="56" t="s">
        <v>245</v>
      </c>
      <c r="C92" s="27" t="str">
        <f>_xlfn.IFNA(VLOOKUP($B92,Katalog23!$A$2:$D$110,2,FALSE),"")</f>
        <v xml:space="preserve">Устойчиви финанси </v>
      </c>
      <c r="D92" s="56">
        <f>_xlfn.IFNA(VLOOKUP($B92,Katalog23!$A$2:$D$110,4,FALSE),"")</f>
        <v>0</v>
      </c>
      <c r="E92" s="91">
        <f>COUNTIF(Plan_Obuchenia!$G$19:$G$113,$B92)</f>
        <v>0</v>
      </c>
      <c r="F92" s="92">
        <f t="shared" si="1"/>
        <v>0</v>
      </c>
      <c r="G92" s="76"/>
    </row>
    <row r="93" spans="1:7" ht="31.5" x14ac:dyDescent="0.25">
      <c r="A93" s="57">
        <v>92</v>
      </c>
      <c r="B93" s="56" t="s">
        <v>246</v>
      </c>
      <c r="C93" s="27" t="str">
        <f>_xlfn.IFNA(VLOOKUP($B93,Katalog23!$A$2:$D$110,2,FALSE),"")</f>
        <v>Политики и инструменти за научни изследвания, иновации и технологичен трансфер -  актуализиран</v>
      </c>
      <c r="D93" s="56">
        <f>_xlfn.IFNA(VLOOKUP($B93,Katalog23!$A$2:$D$110,4,FALSE),"")</f>
        <v>0</v>
      </c>
      <c r="E93" s="91">
        <f>COUNTIF(Plan_Obuchenia!$G$19:$G$113,$B93)</f>
        <v>0</v>
      </c>
      <c r="F93" s="92">
        <f t="shared" si="1"/>
        <v>0</v>
      </c>
      <c r="G93" s="76"/>
    </row>
    <row r="94" spans="1:7" x14ac:dyDescent="0.25">
      <c r="A94" s="57">
        <v>93</v>
      </c>
      <c r="B94" s="56" t="s">
        <v>247</v>
      </c>
      <c r="C94" s="27" t="str">
        <f>_xlfn.IFNA(VLOOKUP($B94,Katalog23!$A$2:$D$110,2,FALSE),"")</f>
        <v>Социални иновации</v>
      </c>
      <c r="D94" s="56">
        <f>_xlfn.IFNA(VLOOKUP($B94,Katalog23!$A$2:$D$110,4,FALSE),"")</f>
        <v>0</v>
      </c>
      <c r="E94" s="91">
        <f>COUNTIF(Plan_Obuchenia!$G$19:$G$113,$B94)</f>
        <v>0</v>
      </c>
      <c r="F94" s="92">
        <f t="shared" si="1"/>
        <v>0</v>
      </c>
      <c r="G94" s="76"/>
    </row>
    <row r="95" spans="1:7" x14ac:dyDescent="0.25">
      <c r="A95" s="57">
        <v>94</v>
      </c>
      <c r="B95" s="56" t="s">
        <v>248</v>
      </c>
      <c r="C95" s="27" t="str">
        <f>_xlfn.IFNA(VLOOKUP($B95,Katalog23!$A$2:$D$110,2,FALSE),"")</f>
        <v>Нови технологии в управлението - облачни технологии</v>
      </c>
      <c r="D95" s="56">
        <f>_xlfn.IFNA(VLOOKUP($B95,Katalog23!$A$2:$D$110,4,FALSE),"")</f>
        <v>0</v>
      </c>
      <c r="E95" s="91">
        <f>COUNTIF(Plan_Obuchenia!$G$19:$G$113,$B95)</f>
        <v>0</v>
      </c>
      <c r="F95" s="92">
        <f t="shared" si="1"/>
        <v>0</v>
      </c>
      <c r="G95" s="76"/>
    </row>
    <row r="96" spans="1:7" x14ac:dyDescent="0.25">
      <c r="A96" s="57">
        <v>95</v>
      </c>
      <c r="B96" s="56" t="s">
        <v>249</v>
      </c>
      <c r="C96" s="27" t="str">
        <f>_xlfn.IFNA(VLOOKUP($B96,Katalog23!$A$2:$D$110,2,FALSE),"")</f>
        <v>Нови технологии в управлението - светът на данните</v>
      </c>
      <c r="D96" s="56">
        <f>_xlfn.IFNA(VLOOKUP($B96,Katalog23!$A$2:$D$110,4,FALSE),"")</f>
        <v>0</v>
      </c>
      <c r="E96" s="91">
        <f>COUNTIF(Plan_Obuchenia!$G$19:$G$113,$B96)</f>
        <v>0</v>
      </c>
      <c r="F96" s="92">
        <f t="shared" si="1"/>
        <v>0</v>
      </c>
      <c r="G96" s="76"/>
    </row>
    <row r="97" spans="1:7" x14ac:dyDescent="0.25">
      <c r="A97" s="57">
        <v>96</v>
      </c>
      <c r="B97" s="56" t="s">
        <v>250</v>
      </c>
      <c r="C97" s="27" t="str">
        <f>_xlfn.IFNA(VLOOKUP($B97,Katalog23!$A$2:$D$110,2,FALSE),"")</f>
        <v>Нови технологии в управлението - изкуствен интелект и машинно учене</v>
      </c>
      <c r="D97" s="56">
        <f>_xlfn.IFNA(VLOOKUP($B97,Katalog23!$A$2:$D$110,4,FALSE),"")</f>
        <v>0</v>
      </c>
      <c r="E97" s="91">
        <f>COUNTIF(Plan_Obuchenia!$G$19:$G$113,$B97)</f>
        <v>0</v>
      </c>
      <c r="F97" s="92">
        <f t="shared" si="1"/>
        <v>0</v>
      </c>
      <c r="G97" s="76"/>
    </row>
    <row r="98" spans="1:7" x14ac:dyDescent="0.25">
      <c r="A98" s="57">
        <v>97</v>
      </c>
      <c r="B98" s="56" t="s">
        <v>251</v>
      </c>
      <c r="C98" s="27" t="str">
        <f>_xlfn.IFNA(VLOOKUP($B98,Katalog23!$A$2:$D$110,2,FALSE),"")</f>
        <v>Нови технологии в управлението  - блокчейн</v>
      </c>
      <c r="D98" s="56">
        <f>_xlfn.IFNA(VLOOKUP($B98,Katalog23!$A$2:$D$110,4,FALSE),"")</f>
        <v>0</v>
      </c>
      <c r="E98" s="91">
        <f>COUNTIF(Plan_Obuchenia!$G$19:$G$113,$B98)</f>
        <v>0</v>
      </c>
      <c r="F98" s="92">
        <f t="shared" si="1"/>
        <v>0</v>
      </c>
      <c r="G98" s="76"/>
    </row>
    <row r="99" spans="1:7" x14ac:dyDescent="0.25">
      <c r="A99" s="57">
        <v>98</v>
      </c>
      <c r="B99" s="56" t="s">
        <v>252</v>
      </c>
      <c r="C99" s="27" t="str">
        <f>_xlfn.IFNA(VLOOKUP($B99,Katalog23!$A$2:$D$110,2,FALSE),"")</f>
        <v>Умните градове – дигитални решения и устойчиви политики</v>
      </c>
      <c r="D99" s="56">
        <f>_xlfn.IFNA(VLOOKUP($B99,Katalog23!$A$2:$D$110,4,FALSE),"")</f>
        <v>0</v>
      </c>
      <c r="E99" s="91">
        <f>COUNTIF(Plan_Obuchenia!$G$19:$G$113,$B99)</f>
        <v>0</v>
      </c>
      <c r="F99" s="92">
        <f t="shared" si="1"/>
        <v>0</v>
      </c>
      <c r="G99" s="76"/>
    </row>
    <row r="100" spans="1:7" ht="31.5" x14ac:dyDescent="0.25">
      <c r="A100" s="57">
        <v>99</v>
      </c>
      <c r="B100" s="56" t="s">
        <v>253</v>
      </c>
      <c r="C100" s="27" t="str">
        <f>_xlfn.IFNA(VLOOKUP($B100,Katalog23!$A$2:$D$110,2,FALSE),"")</f>
        <v>Основи на дистанционните аерокосмически технологии и ГИС, обработка на високо стойностни данни</v>
      </c>
      <c r="D100" s="56">
        <f>_xlfn.IFNA(VLOOKUP($B100,Katalog23!$A$2:$D$110,4,FALSE),"")</f>
        <v>0</v>
      </c>
      <c r="E100" s="91">
        <f>COUNTIF(Plan_Obuchenia!$G$19:$G$113,$B100)</f>
        <v>0</v>
      </c>
      <c r="F100" s="92">
        <f t="shared" si="1"/>
        <v>0</v>
      </c>
      <c r="G100" s="76"/>
    </row>
    <row r="101" spans="1:7" x14ac:dyDescent="0.25">
      <c r="A101" s="57">
        <v>100</v>
      </c>
      <c r="B101" s="56" t="s">
        <v>255</v>
      </c>
      <c r="C101" s="27" t="str">
        <f>_xlfn.IFNA(VLOOKUP($B101,Katalog23!$A$2:$D$110,2,FALSE),"")</f>
        <v>Превенция и противодействие на корупцията в държавната администрация</v>
      </c>
      <c r="D101" s="56">
        <f>_xlfn.IFNA(VLOOKUP($B101,Katalog23!$A$2:$D$110,4,FALSE),"")</f>
        <v>200</v>
      </c>
      <c r="E101" s="91">
        <f>COUNTIF(Plan_Obuchenia!$G$19:$G$113,$B101)</f>
        <v>0</v>
      </c>
      <c r="F101" s="92">
        <f t="shared" si="1"/>
        <v>0</v>
      </c>
      <c r="G101" s="76"/>
    </row>
    <row r="102" spans="1:7" x14ac:dyDescent="0.25">
      <c r="A102" s="57">
        <v>101</v>
      </c>
      <c r="B102" s="56" t="s">
        <v>256</v>
      </c>
      <c r="C102" s="27" t="str">
        <f>_xlfn.IFNA(VLOOKUP($B102,Katalog23!$A$2:$D$110,2,FALSE),"")</f>
        <v>Предотвратяване и установяване на конфликт на интереси</v>
      </c>
      <c r="D102" s="56">
        <f>_xlfn.IFNA(VLOOKUP($B102,Katalog23!$A$2:$D$110,4,FALSE),"")</f>
        <v>100</v>
      </c>
      <c r="E102" s="91">
        <f>COUNTIF(Plan_Obuchenia!$G$19:$G$113,$B102)</f>
        <v>0</v>
      </c>
      <c r="F102" s="92">
        <f t="shared" si="1"/>
        <v>0</v>
      </c>
      <c r="G102" s="76"/>
    </row>
    <row r="103" spans="1:7" x14ac:dyDescent="0.25">
      <c r="A103" s="57">
        <v>102</v>
      </c>
      <c r="B103" s="56" t="s">
        <v>257</v>
      </c>
      <c r="C103" s="27" t="str">
        <f>_xlfn.IFNA(VLOOKUP($B103,Katalog23!$A$2:$D$110,2,FALSE),"")</f>
        <v>Борба с противоправното поведение засягащо финансовите интереси на ЕС</v>
      </c>
      <c r="D103" s="56">
        <f>_xlfn.IFNA(VLOOKUP($B103,Katalog23!$A$2:$D$110,4,FALSE),"")</f>
        <v>200</v>
      </c>
      <c r="E103" s="91">
        <f>COUNTIF(Plan_Obuchenia!$G$19:$G$113,$B103)</f>
        <v>0</v>
      </c>
      <c r="F103" s="92">
        <f t="shared" si="1"/>
        <v>0</v>
      </c>
      <c r="G103" s="76"/>
    </row>
    <row r="104" spans="1:7" ht="31.5" x14ac:dyDescent="0.25">
      <c r="A104" s="57">
        <v>103</v>
      </c>
      <c r="B104" s="56" t="s">
        <v>258</v>
      </c>
      <c r="C104" s="27" t="str">
        <f>_xlfn.IFNA(VLOOKUP($B104,Katalog23!$A$2:$D$110,2,FALSE),"")</f>
        <v>Интегритет, идентичност, личност. Организационна среда и методи за изследване</v>
      </c>
      <c r="D104" s="56">
        <f>_xlfn.IFNA(VLOOKUP($B104,Katalog23!$A$2:$D$110,4,FALSE),"")</f>
        <v>0</v>
      </c>
      <c r="E104" s="91">
        <f>COUNTIF(Plan_Obuchenia!$G$19:$G$113,$B104)</f>
        <v>0</v>
      </c>
      <c r="F104" s="92">
        <f t="shared" si="1"/>
        <v>0</v>
      </c>
      <c r="G104" s="76"/>
    </row>
    <row r="105" spans="1:7" ht="31.5" x14ac:dyDescent="0.25">
      <c r="A105" s="57">
        <v>104</v>
      </c>
      <c r="B105" s="56" t="s">
        <v>259</v>
      </c>
      <c r="C105" s="27" t="str">
        <f>_xlfn.IFNA(VLOOKUP($B105,Katalog23!$A$2:$D$110,2,FALSE),"")</f>
        <v>Подкуп на чужди длъжностни лица и сигнализиране при съмнение за извършено престъпление</v>
      </c>
      <c r="D105" s="56">
        <f>_xlfn.IFNA(VLOOKUP($B105,Katalog23!$A$2:$D$110,4,FALSE),"")</f>
        <v>0</v>
      </c>
      <c r="E105" s="91">
        <f>COUNTIF(Plan_Obuchenia!$G$19:$G$113,$B105)</f>
        <v>0</v>
      </c>
      <c r="F105" s="92">
        <f t="shared" si="1"/>
        <v>0</v>
      </c>
      <c r="G105" s="76"/>
    </row>
    <row r="106" spans="1:7" x14ac:dyDescent="0.25">
      <c r="A106" s="57">
        <v>105</v>
      </c>
      <c r="B106" s="56" t="s">
        <v>260</v>
      </c>
      <c r="C106" s="27" t="str">
        <f>_xlfn.IFNA(VLOOKUP($B106,Katalog23!$A$2:$D$110,2,FALSE),"")</f>
        <v>Кодекс за поведение на служителите - функции и основни акценти</v>
      </c>
      <c r="D106" s="56">
        <f>_xlfn.IFNA(VLOOKUP($B106,Katalog23!$A$2:$D$110,4,FALSE),"")</f>
        <v>0</v>
      </c>
      <c r="E106" s="91">
        <f>COUNTIF(Plan_Obuchenia!$G$19:$G$113,$B106)</f>
        <v>0</v>
      </c>
      <c r="F106" s="92">
        <f t="shared" si="1"/>
        <v>0</v>
      </c>
      <c r="G106" s="76"/>
    </row>
    <row r="107" spans="1:7" x14ac:dyDescent="0.25">
      <c r="A107" s="57">
        <v>106</v>
      </c>
      <c r="B107" s="56" t="s">
        <v>2</v>
      </c>
      <c r="C107" s="27" t="str">
        <f>_xlfn.IFNA(VLOOKUP($B107,Katalog23!$A$2:$D$110,2,FALSE),"")</f>
        <v xml:space="preserve">Комуникативни умения на английски език </v>
      </c>
      <c r="D107" s="56">
        <f>_xlfn.IFNA(VLOOKUP($B107,Katalog23!$A$2:$D$110,4,FALSE),"")</f>
        <v>300</v>
      </c>
      <c r="E107" s="91">
        <f>COUNTIF(Plan_Obuchenia!$G$19:$G$113,$B107)</f>
        <v>0</v>
      </c>
      <c r="F107" s="92">
        <f t="shared" si="1"/>
        <v>0</v>
      </c>
      <c r="G107" s="76"/>
    </row>
    <row r="108" spans="1:7" x14ac:dyDescent="0.25">
      <c r="A108" s="57">
        <v>107</v>
      </c>
      <c r="B108" s="56" t="s">
        <v>122</v>
      </c>
      <c r="C108" s="27" t="str">
        <f>_xlfn.IFNA(VLOOKUP($B108,Katalog23!$A$2:$D$110,2,FALSE),"")</f>
        <v>Английски език за работа с институциите на ЕС</v>
      </c>
      <c r="D108" s="56">
        <f>_xlfn.IFNA(VLOOKUP($B108,Katalog23!$A$2:$D$110,4,FALSE),"")</f>
        <v>300</v>
      </c>
      <c r="E108" s="91">
        <f>COUNTIF(Plan_Obuchenia!$G$19:$G$113,$B108)</f>
        <v>0</v>
      </c>
      <c r="F108" s="92">
        <f t="shared" si="1"/>
        <v>0</v>
      </c>
      <c r="G108" s="76"/>
    </row>
    <row r="109" spans="1:7" x14ac:dyDescent="0.25">
      <c r="A109" s="57">
        <v>108</v>
      </c>
      <c r="B109" s="56" t="s">
        <v>170</v>
      </c>
      <c r="C109" s="27" t="str">
        <f>_xlfn.IFNA(VLOOKUP($B109,Katalog23!$A$2:$D$110,2,FALSE),"")</f>
        <v>Годишна среща на специалистите по човешки ресурси</v>
      </c>
      <c r="D109" s="56">
        <f>_xlfn.IFNA(VLOOKUP($B109,Katalog23!$A$2:$D$110,4,FALSE),"")</f>
        <v>150</v>
      </c>
      <c r="E109" s="91">
        <f>COUNTIF(Plan_Obuchenia!$G$19:$G$113,$B109)</f>
        <v>0</v>
      </c>
      <c r="F109" s="92">
        <f t="shared" si="1"/>
        <v>0</v>
      </c>
      <c r="G109" s="76"/>
    </row>
    <row r="110" spans="1:7" x14ac:dyDescent="0.25">
      <c r="A110" s="57">
        <v>109</v>
      </c>
      <c r="B110" s="56" t="s">
        <v>277</v>
      </c>
      <c r="C110" s="27" t="str">
        <f>_xlfn.IFNA(VLOOKUP($B110,Katalog23!$A$2:$D$110,2,FALSE),"")</f>
        <v>Годишна среща на експертите по дигитални административни услуги</v>
      </c>
      <c r="D110" s="56">
        <f>_xlfn.IFNA(VLOOKUP($B110,Katalog23!$A$2:$D$110,4,FALSE),"")</f>
        <v>100</v>
      </c>
      <c r="E110" s="91">
        <f>COUNTIF(Plan_Obuchenia!$G$19:$G$113,$B110)</f>
        <v>0</v>
      </c>
      <c r="F110" s="92">
        <f t="shared" si="1"/>
        <v>0</v>
      </c>
      <c r="G110" s="76"/>
    </row>
    <row r="111" spans="1:7" ht="31.5" x14ac:dyDescent="0.25">
      <c r="C111" s="59" t="str">
        <f>_xlfn.IFNA(VLOOKUP($B111,Katalog23!$A$2:$D$111,2,FALSE),"")</f>
        <v/>
      </c>
      <c r="D111" s="112" t="s">
        <v>280</v>
      </c>
      <c r="E111" s="113">
        <f>SUM(E2:E110)</f>
        <v>0</v>
      </c>
      <c r="F111" s="114">
        <f>SUM(F2:F110)</f>
        <v>0</v>
      </c>
      <c r="G111" s="111" t="s">
        <v>279</v>
      </c>
    </row>
    <row r="112" spans="1:7" x14ac:dyDescent="0.25">
      <c r="C112" s="59" t="str">
        <f>_xlfn.IFNA(VLOOKUP($B112,Katalog23!$A$2:$D$111,2,FALSE),"")</f>
        <v/>
      </c>
    </row>
    <row r="113" spans="3:3" x14ac:dyDescent="0.25">
      <c r="C113" s="59" t="str">
        <f>_xlfn.IFNA(VLOOKUP($B113,Katalog23!$A$2:$D$111,2,FALSE),"")</f>
        <v/>
      </c>
    </row>
  </sheetData>
  <sheetProtection sort="0" autoFilter="0"/>
  <conditionalFormatting sqref="D2:D110">
    <cfRule type="cellIs" dxfId="1" priority="2" operator="equal">
      <formula>0</formula>
    </cfRule>
  </conditionalFormatting>
  <conditionalFormatting sqref="F2:F110">
    <cfRule type="cellIs" dxfId="0" priority="1" operator="greaterThan">
      <formula>0</formula>
    </cfRule>
  </conditionalFormatting>
  <pageMargins left="0.7" right="0.7" top="0.75" bottom="0.75" header="0.3" footer="0.3"/>
  <pageSetup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0"/>
  <sheetViews>
    <sheetView topLeftCell="A76" zoomScale="85" zoomScaleNormal="85" workbookViewId="0">
      <selection activeCell="C110" sqref="C110"/>
    </sheetView>
  </sheetViews>
  <sheetFormatPr defaultRowHeight="15" x14ac:dyDescent="0.25"/>
  <cols>
    <col min="1" max="1" width="14.7109375" bestFit="1" customWidth="1"/>
    <col min="2" max="2" width="120.28515625" customWidth="1"/>
    <col min="3" max="3" width="14.42578125" bestFit="1" customWidth="1"/>
    <col min="4" max="4" width="11.140625" bestFit="1" customWidth="1"/>
    <col min="5" max="5" width="11.140625" customWidth="1"/>
  </cols>
  <sheetData>
    <row r="1" spans="1:7" x14ac:dyDescent="0.25">
      <c r="A1" s="20" t="s">
        <v>126</v>
      </c>
      <c r="B1" s="20" t="s">
        <v>274</v>
      </c>
      <c r="C1" s="20" t="s">
        <v>125</v>
      </c>
      <c r="D1" s="20" t="s">
        <v>127</v>
      </c>
      <c r="E1" s="20" t="s">
        <v>165</v>
      </c>
      <c r="G1" s="20"/>
    </row>
    <row r="2" spans="1:7" ht="15.75" x14ac:dyDescent="0.25">
      <c r="A2" t="s">
        <v>40</v>
      </c>
      <c r="B2" s="2" t="s">
        <v>30</v>
      </c>
      <c r="C2" s="1">
        <v>8</v>
      </c>
      <c r="D2" s="17">
        <v>100</v>
      </c>
      <c r="E2" t="s">
        <v>166</v>
      </c>
    </row>
    <row r="3" spans="1:7" ht="15.75" x14ac:dyDescent="0.25">
      <c r="A3" s="12" t="s">
        <v>31</v>
      </c>
      <c r="B3" s="109" t="s">
        <v>32</v>
      </c>
      <c r="C3" s="15">
        <v>12</v>
      </c>
      <c r="D3" s="18">
        <v>0</v>
      </c>
      <c r="E3" s="12" t="s">
        <v>166</v>
      </c>
      <c r="F3" s="12" t="s">
        <v>128</v>
      </c>
    </row>
    <row r="4" spans="1:7" ht="15.75" x14ac:dyDescent="0.25">
      <c r="A4" t="s">
        <v>33</v>
      </c>
      <c r="B4" s="2" t="s">
        <v>34</v>
      </c>
      <c r="C4" s="9">
        <v>12</v>
      </c>
      <c r="D4" s="17">
        <v>150</v>
      </c>
      <c r="E4" s="17" t="s">
        <v>167</v>
      </c>
    </row>
    <row r="5" spans="1:7" ht="15.75" x14ac:dyDescent="0.25">
      <c r="A5" t="s">
        <v>39</v>
      </c>
      <c r="B5" s="2" t="s">
        <v>35</v>
      </c>
      <c r="C5" s="9">
        <v>16</v>
      </c>
      <c r="D5" s="17">
        <v>200</v>
      </c>
      <c r="E5" s="17" t="s">
        <v>167</v>
      </c>
    </row>
    <row r="6" spans="1:7" ht="15.75" x14ac:dyDescent="0.25">
      <c r="A6" t="s">
        <v>38</v>
      </c>
      <c r="B6" s="2" t="s">
        <v>36</v>
      </c>
      <c r="C6" s="9">
        <v>16</v>
      </c>
      <c r="D6" s="17">
        <v>200</v>
      </c>
      <c r="E6" s="17" t="s">
        <v>167</v>
      </c>
    </row>
    <row r="7" spans="1:7" ht="15.75" x14ac:dyDescent="0.25">
      <c r="A7" t="s">
        <v>37</v>
      </c>
      <c r="B7" s="2" t="s">
        <v>41</v>
      </c>
      <c r="C7" s="9">
        <v>12</v>
      </c>
      <c r="D7" s="17">
        <v>150</v>
      </c>
      <c r="E7" s="17" t="s">
        <v>167</v>
      </c>
    </row>
    <row r="8" spans="1:7" ht="15.75" x14ac:dyDescent="0.25">
      <c r="A8" t="s">
        <v>11</v>
      </c>
      <c r="B8" s="8" t="s">
        <v>42</v>
      </c>
      <c r="C8" s="9">
        <v>12</v>
      </c>
      <c r="D8" s="17">
        <v>150</v>
      </c>
      <c r="E8" s="17" t="s">
        <v>167</v>
      </c>
    </row>
    <row r="9" spans="1:7" ht="15.75" x14ac:dyDescent="0.25">
      <c r="A9" t="s">
        <v>43</v>
      </c>
      <c r="B9" s="2" t="s">
        <v>45</v>
      </c>
      <c r="C9" s="9">
        <v>12</v>
      </c>
      <c r="D9" s="17">
        <v>150</v>
      </c>
      <c r="E9" s="17" t="s">
        <v>167</v>
      </c>
    </row>
    <row r="10" spans="1:7" ht="15.75" x14ac:dyDescent="0.25">
      <c r="A10" t="s">
        <v>44</v>
      </c>
      <c r="B10" s="2" t="s">
        <v>185</v>
      </c>
      <c r="C10" s="9">
        <v>16</v>
      </c>
      <c r="D10" s="17">
        <v>200</v>
      </c>
      <c r="E10" s="17" t="s">
        <v>167</v>
      </c>
    </row>
    <row r="11" spans="1:7" ht="15.75" x14ac:dyDescent="0.25">
      <c r="A11" s="12" t="s">
        <v>46</v>
      </c>
      <c r="B11" s="109" t="s">
        <v>186</v>
      </c>
      <c r="C11" s="14">
        <v>16</v>
      </c>
      <c r="D11" s="18">
        <v>0</v>
      </c>
      <c r="E11" s="18" t="s">
        <v>167</v>
      </c>
      <c r="F11" s="12" t="s">
        <v>128</v>
      </c>
      <c r="G11" s="110"/>
    </row>
    <row r="12" spans="1:7" ht="15.75" x14ac:dyDescent="0.25">
      <c r="A12" s="12" t="s">
        <v>48</v>
      </c>
      <c r="B12" s="104" t="s">
        <v>187</v>
      </c>
      <c r="C12" s="13">
        <v>8</v>
      </c>
      <c r="D12" s="18">
        <v>0</v>
      </c>
      <c r="E12" s="12" t="s">
        <v>166</v>
      </c>
      <c r="F12" s="12" t="s">
        <v>128</v>
      </c>
      <c r="G12" s="23"/>
    </row>
    <row r="13" spans="1:7" ht="15.75" x14ac:dyDescent="0.25">
      <c r="A13" s="12" t="s">
        <v>6</v>
      </c>
      <c r="B13" s="104" t="s">
        <v>47</v>
      </c>
      <c r="C13" s="13">
        <v>4</v>
      </c>
      <c r="D13" s="18">
        <v>0</v>
      </c>
      <c r="E13" s="18" t="s">
        <v>168</v>
      </c>
      <c r="F13" s="12" t="s">
        <v>128</v>
      </c>
    </row>
    <row r="14" spans="1:7" ht="15.75" x14ac:dyDescent="0.25">
      <c r="A14" s="12" t="s">
        <v>16</v>
      </c>
      <c r="B14" s="104" t="s">
        <v>49</v>
      </c>
      <c r="C14" s="13">
        <v>4</v>
      </c>
      <c r="D14" s="18">
        <v>0</v>
      </c>
      <c r="E14" s="18" t="s">
        <v>168</v>
      </c>
      <c r="F14" s="12" t="s">
        <v>128</v>
      </c>
    </row>
    <row r="15" spans="1:7" ht="15.75" x14ac:dyDescent="0.25">
      <c r="A15" s="12" t="s">
        <v>52</v>
      </c>
      <c r="B15" s="104" t="s">
        <v>50</v>
      </c>
      <c r="C15" s="13">
        <v>4</v>
      </c>
      <c r="D15" s="18">
        <v>0</v>
      </c>
      <c r="E15" s="18" t="s">
        <v>168</v>
      </c>
      <c r="F15" s="12" t="s">
        <v>128</v>
      </c>
    </row>
    <row r="16" spans="1:7" ht="15.75" x14ac:dyDescent="0.25">
      <c r="A16" s="12" t="s">
        <v>188</v>
      </c>
      <c r="B16" s="104" t="s">
        <v>51</v>
      </c>
      <c r="C16" s="13">
        <v>4</v>
      </c>
      <c r="D16" s="18">
        <v>0</v>
      </c>
      <c r="E16" s="18" t="s">
        <v>168</v>
      </c>
      <c r="F16" s="12" t="s">
        <v>128</v>
      </c>
    </row>
    <row r="17" spans="1:6" ht="15.75" x14ac:dyDescent="0.25">
      <c r="A17" s="12" t="s">
        <v>189</v>
      </c>
      <c r="B17" s="104" t="s">
        <v>71</v>
      </c>
      <c r="C17" s="13">
        <v>4</v>
      </c>
      <c r="D17" s="18">
        <v>0</v>
      </c>
      <c r="E17" s="18" t="s">
        <v>168</v>
      </c>
      <c r="F17" s="12" t="s">
        <v>128</v>
      </c>
    </row>
    <row r="18" spans="1:6" ht="15.75" x14ac:dyDescent="0.25">
      <c r="A18" t="s">
        <v>54</v>
      </c>
      <c r="B18" s="4" t="s">
        <v>190</v>
      </c>
      <c r="C18" s="9">
        <v>12</v>
      </c>
      <c r="D18" s="17">
        <v>150</v>
      </c>
      <c r="E18" s="17" t="s">
        <v>167</v>
      </c>
    </row>
    <row r="19" spans="1:6" ht="15.75" x14ac:dyDescent="0.25">
      <c r="A19" t="s">
        <v>57</v>
      </c>
      <c r="B19" s="4" t="s">
        <v>191</v>
      </c>
      <c r="C19" s="9">
        <v>12</v>
      </c>
      <c r="D19" s="17">
        <v>150</v>
      </c>
      <c r="E19" s="17" t="s">
        <v>167</v>
      </c>
    </row>
    <row r="20" spans="1:6" ht="31.5" x14ac:dyDescent="0.25">
      <c r="A20" s="12" t="s">
        <v>58</v>
      </c>
      <c r="B20" s="108" t="s">
        <v>192</v>
      </c>
      <c r="C20" s="14">
        <v>16</v>
      </c>
      <c r="D20" s="18">
        <v>0</v>
      </c>
      <c r="E20" s="18" t="s">
        <v>167</v>
      </c>
      <c r="F20" s="12" t="s">
        <v>128</v>
      </c>
    </row>
    <row r="21" spans="1:6" ht="15.75" x14ac:dyDescent="0.25">
      <c r="A21" t="s">
        <v>59</v>
      </c>
      <c r="B21" s="5" t="s">
        <v>193</v>
      </c>
      <c r="C21" s="10">
        <v>16</v>
      </c>
      <c r="D21" s="17">
        <v>200</v>
      </c>
      <c r="E21" s="17" t="s">
        <v>167</v>
      </c>
    </row>
    <row r="22" spans="1:6" ht="15.75" x14ac:dyDescent="0.25">
      <c r="A22" s="12" t="s">
        <v>1</v>
      </c>
      <c r="B22" s="103" t="s">
        <v>69</v>
      </c>
      <c r="C22" s="14">
        <v>12</v>
      </c>
      <c r="D22" s="18">
        <v>0</v>
      </c>
      <c r="E22" s="18" t="s">
        <v>167</v>
      </c>
      <c r="F22" s="12" t="s">
        <v>128</v>
      </c>
    </row>
    <row r="23" spans="1:6" ht="15.75" x14ac:dyDescent="0.25">
      <c r="A23" s="23" t="s">
        <v>60</v>
      </c>
      <c r="B23" s="5" t="s">
        <v>194</v>
      </c>
      <c r="C23" s="10">
        <v>12</v>
      </c>
      <c r="D23" s="19">
        <v>150</v>
      </c>
      <c r="E23" s="19" t="s">
        <v>167</v>
      </c>
      <c r="F23" s="23"/>
    </row>
    <row r="24" spans="1:6" ht="15.75" x14ac:dyDescent="0.25">
      <c r="A24" s="12" t="s">
        <v>61</v>
      </c>
      <c r="B24" s="103" t="s">
        <v>195</v>
      </c>
      <c r="C24" s="14">
        <v>16</v>
      </c>
      <c r="D24" s="18">
        <v>0</v>
      </c>
      <c r="E24" s="18" t="s">
        <v>169</v>
      </c>
      <c r="F24" s="12" t="s">
        <v>128</v>
      </c>
    </row>
    <row r="25" spans="1:6" ht="31.5" x14ac:dyDescent="0.25">
      <c r="A25" s="12" t="s">
        <v>62</v>
      </c>
      <c r="B25" s="103" t="s">
        <v>196</v>
      </c>
      <c r="C25" s="14">
        <v>12</v>
      </c>
      <c r="D25" s="18">
        <v>0</v>
      </c>
      <c r="E25" s="18" t="s">
        <v>169</v>
      </c>
      <c r="F25" s="12" t="s">
        <v>128</v>
      </c>
    </row>
    <row r="26" spans="1:6" ht="15.75" x14ac:dyDescent="0.25">
      <c r="A26" t="s">
        <v>63</v>
      </c>
      <c r="B26" s="5" t="s">
        <v>197</v>
      </c>
      <c r="C26" s="10">
        <v>12</v>
      </c>
      <c r="D26" s="17">
        <v>150</v>
      </c>
      <c r="E26" s="17" t="s">
        <v>167</v>
      </c>
      <c r="F26" s="23"/>
    </row>
    <row r="27" spans="1:6" ht="21" customHeight="1" x14ac:dyDescent="0.25">
      <c r="A27" s="23" t="s">
        <v>64</v>
      </c>
      <c r="B27" s="7" t="s">
        <v>198</v>
      </c>
      <c r="C27" s="101">
        <v>16</v>
      </c>
      <c r="D27" s="17">
        <v>200</v>
      </c>
      <c r="E27" s="17" t="s">
        <v>167</v>
      </c>
      <c r="F27" s="23"/>
    </row>
    <row r="28" spans="1:6" ht="15.75" x14ac:dyDescent="0.25">
      <c r="A28" s="12" t="s">
        <v>65</v>
      </c>
      <c r="B28" s="103" t="s">
        <v>199</v>
      </c>
      <c r="C28" s="13">
        <v>16</v>
      </c>
      <c r="D28" s="18">
        <v>0</v>
      </c>
      <c r="E28" s="18" t="s">
        <v>167</v>
      </c>
      <c r="F28" s="12" t="s">
        <v>128</v>
      </c>
    </row>
    <row r="29" spans="1:6" ht="15.75" x14ac:dyDescent="0.25">
      <c r="A29" s="12" t="s">
        <v>66</v>
      </c>
      <c r="B29" s="103" t="s">
        <v>281</v>
      </c>
      <c r="C29" s="13">
        <v>12</v>
      </c>
      <c r="D29" s="18">
        <v>0</v>
      </c>
      <c r="E29" s="18" t="s">
        <v>169</v>
      </c>
      <c r="F29" s="12" t="s">
        <v>128</v>
      </c>
    </row>
    <row r="30" spans="1:6" ht="15.75" x14ac:dyDescent="0.25">
      <c r="A30" s="12" t="s">
        <v>18</v>
      </c>
      <c r="B30" s="103" t="s">
        <v>282</v>
      </c>
      <c r="C30" s="13">
        <v>12</v>
      </c>
      <c r="D30" s="18">
        <v>0</v>
      </c>
      <c r="E30" s="18" t="s">
        <v>169</v>
      </c>
      <c r="F30" s="12" t="s">
        <v>128</v>
      </c>
    </row>
    <row r="31" spans="1:6" ht="15.75" x14ac:dyDescent="0.25">
      <c r="A31" s="12" t="s">
        <v>67</v>
      </c>
      <c r="B31" s="103" t="s">
        <v>201</v>
      </c>
      <c r="C31" s="13">
        <v>4</v>
      </c>
      <c r="D31" s="18">
        <v>0</v>
      </c>
      <c r="E31" s="18" t="s">
        <v>168</v>
      </c>
      <c r="F31" s="12" t="s">
        <v>128</v>
      </c>
    </row>
    <row r="32" spans="1:6" ht="15.75" x14ac:dyDescent="0.25">
      <c r="A32" s="12" t="s">
        <v>68</v>
      </c>
      <c r="B32" s="103" t="s">
        <v>202</v>
      </c>
      <c r="C32" s="13">
        <v>4</v>
      </c>
      <c r="D32" s="18">
        <v>0</v>
      </c>
      <c r="E32" s="18" t="s">
        <v>168</v>
      </c>
      <c r="F32" s="12" t="s">
        <v>128</v>
      </c>
    </row>
    <row r="33" spans="1:6" ht="15.75" x14ac:dyDescent="0.25">
      <c r="A33" s="12" t="s">
        <v>200</v>
      </c>
      <c r="B33" s="103" t="s">
        <v>5</v>
      </c>
      <c r="C33" s="13">
        <v>4</v>
      </c>
      <c r="D33" s="18">
        <v>0</v>
      </c>
      <c r="E33" s="18" t="s">
        <v>168</v>
      </c>
      <c r="F33" s="12" t="s">
        <v>128</v>
      </c>
    </row>
    <row r="34" spans="1:6" ht="15.75" x14ac:dyDescent="0.25">
      <c r="A34" s="12" t="s">
        <v>203</v>
      </c>
      <c r="B34" s="103" t="s">
        <v>27</v>
      </c>
      <c r="C34" s="13">
        <v>4</v>
      </c>
      <c r="D34" s="18">
        <v>0</v>
      </c>
      <c r="E34" s="18" t="s">
        <v>168</v>
      </c>
      <c r="F34" s="12" t="s">
        <v>128</v>
      </c>
    </row>
    <row r="35" spans="1:6" ht="15.75" x14ac:dyDescent="0.25">
      <c r="A35" t="s">
        <v>55</v>
      </c>
      <c r="B35" s="4" t="s">
        <v>85</v>
      </c>
      <c r="C35" s="9">
        <v>16</v>
      </c>
      <c r="D35" s="19">
        <v>200</v>
      </c>
      <c r="E35" s="19" t="s">
        <v>167</v>
      </c>
    </row>
    <row r="36" spans="1:6" ht="15.75" x14ac:dyDescent="0.25">
      <c r="A36" t="s">
        <v>72</v>
      </c>
      <c r="B36" s="4" t="s">
        <v>204</v>
      </c>
      <c r="C36" s="9">
        <v>16</v>
      </c>
      <c r="D36" s="19">
        <v>200</v>
      </c>
      <c r="E36" s="19" t="s">
        <v>167</v>
      </c>
    </row>
    <row r="37" spans="1:6" ht="15.75" x14ac:dyDescent="0.25">
      <c r="A37" t="s">
        <v>73</v>
      </c>
      <c r="B37" s="4" t="s">
        <v>86</v>
      </c>
      <c r="C37" s="9">
        <v>16</v>
      </c>
      <c r="D37" s="19">
        <v>200</v>
      </c>
      <c r="E37" s="19" t="s">
        <v>167</v>
      </c>
    </row>
    <row r="38" spans="1:6" ht="15.75" x14ac:dyDescent="0.25">
      <c r="A38" t="s">
        <v>74</v>
      </c>
      <c r="B38" s="4" t="s">
        <v>87</v>
      </c>
      <c r="C38" s="9">
        <v>16</v>
      </c>
      <c r="D38" s="19">
        <v>200</v>
      </c>
      <c r="E38" s="19" t="s">
        <v>167</v>
      </c>
    </row>
    <row r="39" spans="1:6" ht="15.75" x14ac:dyDescent="0.25">
      <c r="A39" t="s">
        <v>75</v>
      </c>
      <c r="B39" s="4" t="s">
        <v>88</v>
      </c>
      <c r="C39" s="9">
        <v>12</v>
      </c>
      <c r="D39" s="19">
        <v>150</v>
      </c>
      <c r="E39" s="19" t="s">
        <v>167</v>
      </c>
    </row>
    <row r="40" spans="1:6" ht="15.75" x14ac:dyDescent="0.25">
      <c r="A40" t="s">
        <v>76</v>
      </c>
      <c r="B40" s="4" t="s">
        <v>89</v>
      </c>
      <c r="C40" s="9">
        <v>8</v>
      </c>
      <c r="D40" s="19">
        <v>100</v>
      </c>
      <c r="E40" s="19" t="s">
        <v>167</v>
      </c>
    </row>
    <row r="41" spans="1:6" ht="15.75" x14ac:dyDescent="0.25">
      <c r="A41" t="s">
        <v>77</v>
      </c>
      <c r="B41" s="4" t="s">
        <v>90</v>
      </c>
      <c r="C41" s="9">
        <v>16</v>
      </c>
      <c r="D41" s="19">
        <v>200</v>
      </c>
      <c r="E41" s="19" t="s">
        <v>167</v>
      </c>
    </row>
    <row r="42" spans="1:6" ht="15.75" x14ac:dyDescent="0.25">
      <c r="A42" s="12" t="s">
        <v>78</v>
      </c>
      <c r="B42" s="104" t="s">
        <v>91</v>
      </c>
      <c r="C42" s="14">
        <v>16</v>
      </c>
      <c r="D42" s="18">
        <v>0</v>
      </c>
      <c r="E42" s="18" t="s">
        <v>167</v>
      </c>
      <c r="F42" s="12" t="s">
        <v>128</v>
      </c>
    </row>
    <row r="43" spans="1:6" ht="15.75" x14ac:dyDescent="0.25">
      <c r="A43" t="s">
        <v>79</v>
      </c>
      <c r="B43" s="4" t="s">
        <v>205</v>
      </c>
      <c r="C43" s="9">
        <v>16</v>
      </c>
      <c r="D43" s="19">
        <v>200</v>
      </c>
      <c r="E43" s="19" t="s">
        <v>167</v>
      </c>
    </row>
    <row r="44" spans="1:6" ht="15.75" x14ac:dyDescent="0.25">
      <c r="A44" t="s">
        <v>80</v>
      </c>
      <c r="B44" s="4" t="s">
        <v>275</v>
      </c>
      <c r="C44" s="9">
        <v>12</v>
      </c>
      <c r="D44" s="19">
        <v>150</v>
      </c>
      <c r="E44" s="19" t="s">
        <v>167</v>
      </c>
    </row>
    <row r="45" spans="1:6" ht="15.75" x14ac:dyDescent="0.25">
      <c r="A45" s="12" t="s">
        <v>81</v>
      </c>
      <c r="B45" s="104" t="s">
        <v>206</v>
      </c>
      <c r="C45" s="15">
        <v>4</v>
      </c>
      <c r="D45" s="18">
        <v>0</v>
      </c>
      <c r="E45" s="18" t="s">
        <v>168</v>
      </c>
      <c r="F45" s="12" t="s">
        <v>128</v>
      </c>
    </row>
    <row r="46" spans="1:6" ht="15.75" x14ac:dyDescent="0.25">
      <c r="A46" s="12" t="s">
        <v>82</v>
      </c>
      <c r="B46" s="104" t="s">
        <v>92</v>
      </c>
      <c r="C46" s="15">
        <v>4</v>
      </c>
      <c r="D46" s="18">
        <v>0</v>
      </c>
      <c r="E46" s="18" t="s">
        <v>168</v>
      </c>
      <c r="F46" s="12" t="s">
        <v>128</v>
      </c>
    </row>
    <row r="47" spans="1:6" ht="15.75" x14ac:dyDescent="0.25">
      <c r="A47" s="12" t="s">
        <v>22</v>
      </c>
      <c r="B47" s="104" t="s">
        <v>93</v>
      </c>
      <c r="C47" s="15">
        <v>4</v>
      </c>
      <c r="D47" s="18">
        <v>0</v>
      </c>
      <c r="E47" s="18" t="s">
        <v>168</v>
      </c>
      <c r="F47" s="12" t="s">
        <v>128</v>
      </c>
    </row>
    <row r="48" spans="1:6" ht="15.75" x14ac:dyDescent="0.25">
      <c r="A48" s="12" t="s">
        <v>83</v>
      </c>
      <c r="B48" s="104" t="s">
        <v>94</v>
      </c>
      <c r="C48" s="15">
        <v>4</v>
      </c>
      <c r="D48" s="18">
        <v>0</v>
      </c>
      <c r="E48" s="18" t="s">
        <v>168</v>
      </c>
      <c r="F48" s="12" t="s">
        <v>128</v>
      </c>
    </row>
    <row r="49" spans="1:6" ht="15.75" x14ac:dyDescent="0.25">
      <c r="A49" s="12" t="s">
        <v>84</v>
      </c>
      <c r="B49" s="104" t="s">
        <v>207</v>
      </c>
      <c r="C49" s="15">
        <v>4</v>
      </c>
      <c r="D49" s="18">
        <v>0</v>
      </c>
      <c r="E49" s="18" t="s">
        <v>168</v>
      </c>
      <c r="F49" s="12" t="s">
        <v>128</v>
      </c>
    </row>
    <row r="50" spans="1:6" ht="34.5" customHeight="1" x14ac:dyDescent="0.25">
      <c r="A50" s="12" t="s">
        <v>208</v>
      </c>
      <c r="B50" s="104" t="s">
        <v>209</v>
      </c>
      <c r="C50" s="15">
        <v>4</v>
      </c>
      <c r="D50" s="18">
        <v>0</v>
      </c>
      <c r="E50" s="18" t="s">
        <v>168</v>
      </c>
      <c r="F50" s="12" t="s">
        <v>128</v>
      </c>
    </row>
    <row r="51" spans="1:6" ht="15.75" x14ac:dyDescent="0.25">
      <c r="A51" t="s">
        <v>210</v>
      </c>
      <c r="B51" s="4" t="s">
        <v>219</v>
      </c>
      <c r="C51" s="105">
        <v>16</v>
      </c>
      <c r="D51" s="19">
        <v>200</v>
      </c>
      <c r="E51" s="19" t="s">
        <v>167</v>
      </c>
    </row>
    <row r="52" spans="1:6" ht="15.75" x14ac:dyDescent="0.25">
      <c r="A52" t="s">
        <v>211</v>
      </c>
      <c r="B52" s="4" t="s">
        <v>220</v>
      </c>
      <c r="C52" s="105">
        <v>16</v>
      </c>
      <c r="D52" s="19">
        <v>200</v>
      </c>
      <c r="E52" s="19" t="s">
        <v>167</v>
      </c>
    </row>
    <row r="53" spans="1:6" ht="15.75" x14ac:dyDescent="0.25">
      <c r="A53" t="s">
        <v>212</v>
      </c>
      <c r="B53" s="4" t="s">
        <v>221</v>
      </c>
      <c r="C53" s="9">
        <v>16</v>
      </c>
      <c r="D53" s="19">
        <v>200</v>
      </c>
      <c r="E53" s="19" t="s">
        <v>169</v>
      </c>
    </row>
    <row r="54" spans="1:6" ht="15.75" x14ac:dyDescent="0.25">
      <c r="A54" t="s">
        <v>213</v>
      </c>
      <c r="B54" s="4" t="s">
        <v>222</v>
      </c>
      <c r="C54" s="9">
        <v>16</v>
      </c>
      <c r="D54" s="19">
        <v>200</v>
      </c>
      <c r="E54" s="19" t="s">
        <v>167</v>
      </c>
    </row>
    <row r="55" spans="1:6" ht="15.75" x14ac:dyDescent="0.25">
      <c r="A55" t="s">
        <v>214</v>
      </c>
      <c r="B55" s="4" t="s">
        <v>223</v>
      </c>
      <c r="C55" s="9">
        <v>16</v>
      </c>
      <c r="D55" s="19">
        <v>200</v>
      </c>
      <c r="E55" s="19" t="s">
        <v>167</v>
      </c>
    </row>
    <row r="56" spans="1:6" ht="15.75" x14ac:dyDescent="0.25">
      <c r="A56" s="12" t="s">
        <v>215</v>
      </c>
      <c r="B56" s="104" t="s">
        <v>224</v>
      </c>
      <c r="C56" s="13">
        <v>4</v>
      </c>
      <c r="D56" s="18">
        <v>0</v>
      </c>
      <c r="E56" s="18" t="s">
        <v>168</v>
      </c>
      <c r="F56" s="12" t="s">
        <v>128</v>
      </c>
    </row>
    <row r="57" spans="1:6" ht="15.75" x14ac:dyDescent="0.25">
      <c r="A57" s="12" t="s">
        <v>216</v>
      </c>
      <c r="B57" s="104" t="s">
        <v>70</v>
      </c>
      <c r="C57" s="13">
        <v>4</v>
      </c>
      <c r="D57" s="18">
        <v>0</v>
      </c>
      <c r="E57" s="18" t="s">
        <v>168</v>
      </c>
      <c r="F57" s="12" t="s">
        <v>128</v>
      </c>
    </row>
    <row r="58" spans="1:6" ht="15.75" x14ac:dyDescent="0.25">
      <c r="A58" s="12" t="s">
        <v>217</v>
      </c>
      <c r="B58" s="104" t="s">
        <v>225</v>
      </c>
      <c r="C58" s="13">
        <v>4</v>
      </c>
      <c r="D58" s="18">
        <v>0</v>
      </c>
      <c r="E58" s="18" t="s">
        <v>168</v>
      </c>
      <c r="F58" s="12" t="s">
        <v>128</v>
      </c>
    </row>
    <row r="59" spans="1:6" ht="15.75" x14ac:dyDescent="0.25">
      <c r="A59" t="s">
        <v>17</v>
      </c>
      <c r="B59" s="6" t="s">
        <v>96</v>
      </c>
      <c r="C59" s="9">
        <v>8</v>
      </c>
      <c r="D59" s="19">
        <v>100</v>
      </c>
      <c r="E59" s="19" t="s">
        <v>167</v>
      </c>
    </row>
    <row r="60" spans="1:6" ht="15.75" x14ac:dyDescent="0.25">
      <c r="A60" t="s">
        <v>4</v>
      </c>
      <c r="B60" s="4" t="s">
        <v>226</v>
      </c>
      <c r="C60" s="9">
        <v>16</v>
      </c>
      <c r="D60" s="19">
        <v>200</v>
      </c>
      <c r="E60" s="19" t="s">
        <v>167</v>
      </c>
    </row>
    <row r="61" spans="1:6" ht="31.5" x14ac:dyDescent="0.25">
      <c r="A61" t="s">
        <v>20</v>
      </c>
      <c r="B61" s="6" t="s">
        <v>227</v>
      </c>
      <c r="C61" s="9">
        <v>16</v>
      </c>
      <c r="D61" s="19">
        <v>200</v>
      </c>
      <c r="E61" s="19" t="s">
        <v>167</v>
      </c>
    </row>
    <row r="62" spans="1:6" ht="15.75" x14ac:dyDescent="0.25">
      <c r="A62" t="s">
        <v>23</v>
      </c>
      <c r="B62" s="6" t="s">
        <v>228</v>
      </c>
      <c r="C62" s="9">
        <v>16</v>
      </c>
      <c r="D62" s="19">
        <v>200</v>
      </c>
      <c r="E62" s="19" t="s">
        <v>167</v>
      </c>
    </row>
    <row r="63" spans="1:6" ht="15.75" x14ac:dyDescent="0.25">
      <c r="A63" t="s">
        <v>7</v>
      </c>
      <c r="B63" s="6" t="s">
        <v>229</v>
      </c>
      <c r="C63" s="9">
        <v>16</v>
      </c>
      <c r="D63" s="19">
        <v>200</v>
      </c>
      <c r="E63" s="19" t="s">
        <v>167</v>
      </c>
    </row>
    <row r="64" spans="1:6" ht="15.75" x14ac:dyDescent="0.25">
      <c r="A64" t="s">
        <v>97</v>
      </c>
      <c r="B64" s="6" t="s">
        <v>230</v>
      </c>
      <c r="C64" s="9">
        <v>8</v>
      </c>
      <c r="D64" s="19">
        <v>100</v>
      </c>
      <c r="E64" s="19" t="s">
        <v>167</v>
      </c>
    </row>
    <row r="65" spans="1:6" ht="15.75" x14ac:dyDescent="0.25">
      <c r="A65" t="s">
        <v>98</v>
      </c>
      <c r="B65" s="6" t="s">
        <v>231</v>
      </c>
      <c r="C65" s="9">
        <v>8</v>
      </c>
      <c r="D65" s="19">
        <v>100</v>
      </c>
      <c r="E65" s="19" t="s">
        <v>167</v>
      </c>
    </row>
    <row r="66" spans="1:6" ht="15.75" x14ac:dyDescent="0.25">
      <c r="A66" s="12" t="s">
        <v>99</v>
      </c>
      <c r="B66" s="104" t="s">
        <v>105</v>
      </c>
      <c r="C66" s="14">
        <v>12</v>
      </c>
      <c r="D66" s="18">
        <v>0</v>
      </c>
      <c r="E66" s="18" t="s">
        <v>166</v>
      </c>
      <c r="F66" s="12" t="s">
        <v>128</v>
      </c>
    </row>
    <row r="67" spans="1:6" ht="15.75" x14ac:dyDescent="0.25">
      <c r="A67" t="s">
        <v>25</v>
      </c>
      <c r="B67" s="7" t="s">
        <v>24</v>
      </c>
      <c r="C67" s="10">
        <v>12</v>
      </c>
      <c r="D67" s="19">
        <v>150</v>
      </c>
      <c r="E67" s="19" t="s">
        <v>169</v>
      </c>
    </row>
    <row r="68" spans="1:6" ht="15.75" x14ac:dyDescent="0.25">
      <c r="A68" s="12" t="s">
        <v>100</v>
      </c>
      <c r="B68" s="104" t="s">
        <v>106</v>
      </c>
      <c r="C68" s="14">
        <v>12</v>
      </c>
      <c r="D68" s="18">
        <v>0</v>
      </c>
      <c r="E68" s="18" t="s">
        <v>169</v>
      </c>
      <c r="F68" s="12" t="s">
        <v>128</v>
      </c>
    </row>
    <row r="69" spans="1:6" ht="15.75" x14ac:dyDescent="0.25">
      <c r="A69" t="s">
        <v>101</v>
      </c>
      <c r="B69" s="7" t="s">
        <v>107</v>
      </c>
      <c r="C69" s="10">
        <v>8</v>
      </c>
      <c r="D69" s="19">
        <v>100</v>
      </c>
      <c r="E69" s="19" t="s">
        <v>167</v>
      </c>
    </row>
    <row r="70" spans="1:6" ht="15.75" x14ac:dyDescent="0.25">
      <c r="A70" s="23" t="s">
        <v>26</v>
      </c>
      <c r="B70" s="7" t="s">
        <v>232</v>
      </c>
      <c r="C70" s="102">
        <v>12</v>
      </c>
      <c r="D70" s="19">
        <v>0</v>
      </c>
      <c r="E70" s="19" t="s">
        <v>166</v>
      </c>
      <c r="F70" s="23" t="s">
        <v>128</v>
      </c>
    </row>
    <row r="71" spans="1:6" ht="15.75" x14ac:dyDescent="0.25">
      <c r="A71" s="23" t="s">
        <v>102</v>
      </c>
      <c r="B71" s="7" t="s">
        <v>233</v>
      </c>
      <c r="C71" s="102">
        <v>16</v>
      </c>
      <c r="D71" s="19">
        <v>0</v>
      </c>
      <c r="E71" s="19" t="s">
        <v>167</v>
      </c>
      <c r="F71" s="23" t="s">
        <v>128</v>
      </c>
    </row>
    <row r="72" spans="1:6" ht="15.75" x14ac:dyDescent="0.25">
      <c r="A72" s="12" t="s">
        <v>103</v>
      </c>
      <c r="B72" s="104" t="s">
        <v>108</v>
      </c>
      <c r="C72" s="16">
        <v>4</v>
      </c>
      <c r="D72" s="18">
        <v>0</v>
      </c>
      <c r="E72" s="18" t="s">
        <v>168</v>
      </c>
      <c r="F72" s="12" t="s">
        <v>128</v>
      </c>
    </row>
    <row r="73" spans="1:6" ht="15.75" x14ac:dyDescent="0.25">
      <c r="A73" s="12" t="s">
        <v>104</v>
      </c>
      <c r="B73" s="104" t="s">
        <v>109</v>
      </c>
      <c r="C73" s="16">
        <v>4</v>
      </c>
      <c r="D73" s="18">
        <v>0</v>
      </c>
      <c r="E73" s="18" t="s">
        <v>168</v>
      </c>
      <c r="F73" s="12" t="s">
        <v>128</v>
      </c>
    </row>
    <row r="74" spans="1:6" ht="15.75" x14ac:dyDescent="0.25">
      <c r="A74" s="12" t="s">
        <v>234</v>
      </c>
      <c r="B74" s="104" t="s">
        <v>110</v>
      </c>
      <c r="C74" s="16">
        <v>4</v>
      </c>
      <c r="D74" s="18">
        <v>0</v>
      </c>
      <c r="E74" s="18" t="s">
        <v>168</v>
      </c>
      <c r="F74" s="12" t="s">
        <v>128</v>
      </c>
    </row>
    <row r="75" spans="1:6" ht="15.75" x14ac:dyDescent="0.25">
      <c r="A75" t="s">
        <v>21</v>
      </c>
      <c r="B75" s="7" t="s">
        <v>235</v>
      </c>
      <c r="C75" s="10">
        <v>10</v>
      </c>
      <c r="D75" s="19">
        <v>125</v>
      </c>
      <c r="E75" s="19" t="s">
        <v>166</v>
      </c>
    </row>
    <row r="76" spans="1:6" ht="15.75" x14ac:dyDescent="0.25">
      <c r="A76" s="23" t="s">
        <v>3</v>
      </c>
      <c r="B76" s="4" t="s">
        <v>276</v>
      </c>
      <c r="C76" s="10">
        <v>10</v>
      </c>
      <c r="D76" s="19">
        <v>125</v>
      </c>
      <c r="E76" s="19" t="s">
        <v>166</v>
      </c>
    </row>
    <row r="77" spans="1:6" ht="15.75" x14ac:dyDescent="0.25">
      <c r="A77" s="12" t="s">
        <v>19</v>
      </c>
      <c r="B77" s="104" t="s">
        <v>8</v>
      </c>
      <c r="C77" s="14">
        <v>10</v>
      </c>
      <c r="D77" s="18">
        <v>0</v>
      </c>
      <c r="E77" s="18" t="s">
        <v>166</v>
      </c>
      <c r="F77" s="12" t="s">
        <v>128</v>
      </c>
    </row>
    <row r="78" spans="1:6" ht="15.75" x14ac:dyDescent="0.25">
      <c r="A78" s="12" t="s">
        <v>10</v>
      </c>
      <c r="B78" s="104" t="s">
        <v>116</v>
      </c>
      <c r="C78" s="14">
        <v>10</v>
      </c>
      <c r="D78" s="18">
        <v>0</v>
      </c>
      <c r="E78" s="18" t="s">
        <v>166</v>
      </c>
      <c r="F78" s="12" t="s">
        <v>128</v>
      </c>
    </row>
    <row r="79" spans="1:6" ht="15.75" x14ac:dyDescent="0.25">
      <c r="A79" s="23" t="s">
        <v>111</v>
      </c>
      <c r="B79" s="4" t="s">
        <v>9</v>
      </c>
      <c r="C79" s="10">
        <v>10</v>
      </c>
      <c r="D79" s="19">
        <v>125</v>
      </c>
      <c r="E79" s="19" t="s">
        <v>166</v>
      </c>
      <c r="F79" s="23"/>
    </row>
    <row r="80" spans="1:6" ht="15.75" x14ac:dyDescent="0.25">
      <c r="A80" s="12" t="s">
        <v>112</v>
      </c>
      <c r="B80" s="104" t="s">
        <v>117</v>
      </c>
      <c r="C80" s="14">
        <v>12</v>
      </c>
      <c r="D80" s="18">
        <v>0</v>
      </c>
      <c r="E80" s="18" t="s">
        <v>166</v>
      </c>
      <c r="F80" s="12" t="s">
        <v>128</v>
      </c>
    </row>
    <row r="81" spans="1:6" ht="15.75" x14ac:dyDescent="0.25">
      <c r="A81" t="s">
        <v>13</v>
      </c>
      <c r="B81" s="7" t="s">
        <v>118</v>
      </c>
      <c r="C81" s="10">
        <v>10</v>
      </c>
      <c r="D81" s="19">
        <v>125</v>
      </c>
      <c r="E81" s="19" t="s">
        <v>166</v>
      </c>
      <c r="F81" s="23"/>
    </row>
    <row r="82" spans="1:6" ht="15.75" x14ac:dyDescent="0.25">
      <c r="A82" s="23" t="s">
        <v>14</v>
      </c>
      <c r="B82" s="3" t="s">
        <v>236</v>
      </c>
      <c r="C82" s="10">
        <v>10</v>
      </c>
      <c r="D82" s="19">
        <v>125</v>
      </c>
      <c r="E82" s="19" t="s">
        <v>166</v>
      </c>
      <c r="F82" s="23"/>
    </row>
    <row r="83" spans="1:6" ht="15.75" x14ac:dyDescent="0.25">
      <c r="A83" s="23" t="s">
        <v>12</v>
      </c>
      <c r="B83" s="4" t="s">
        <v>119</v>
      </c>
      <c r="C83" s="106">
        <v>12</v>
      </c>
      <c r="D83" s="19">
        <v>150</v>
      </c>
      <c r="E83" s="19" t="s">
        <v>169</v>
      </c>
      <c r="F83" s="23"/>
    </row>
    <row r="84" spans="1:6" ht="15.75" x14ac:dyDescent="0.25">
      <c r="A84" s="12" t="s">
        <v>113</v>
      </c>
      <c r="B84" s="104" t="s">
        <v>237</v>
      </c>
      <c r="C84" s="107">
        <v>16</v>
      </c>
      <c r="D84" s="18">
        <v>0</v>
      </c>
      <c r="E84" s="18" t="s">
        <v>167</v>
      </c>
      <c r="F84" s="12" t="s">
        <v>128</v>
      </c>
    </row>
    <row r="85" spans="1:6" ht="15.75" x14ac:dyDescent="0.25">
      <c r="A85" s="12" t="s">
        <v>114</v>
      </c>
      <c r="B85" s="104" t="s">
        <v>238</v>
      </c>
      <c r="C85" s="107">
        <v>12</v>
      </c>
      <c r="D85" s="18">
        <v>0</v>
      </c>
      <c r="E85" s="18" t="s">
        <v>166</v>
      </c>
      <c r="F85" s="12" t="s">
        <v>128</v>
      </c>
    </row>
    <row r="86" spans="1:6" ht="15.75" x14ac:dyDescent="0.25">
      <c r="A86" s="12" t="s">
        <v>115</v>
      </c>
      <c r="B86" s="104" t="s">
        <v>95</v>
      </c>
      <c r="C86" s="16">
        <v>4</v>
      </c>
      <c r="D86" s="18">
        <v>0</v>
      </c>
      <c r="E86" s="18" t="s">
        <v>168</v>
      </c>
      <c r="F86" s="12" t="s">
        <v>128</v>
      </c>
    </row>
    <row r="87" spans="1:6" ht="15.75" x14ac:dyDescent="0.25">
      <c r="A87" s="12" t="s">
        <v>15</v>
      </c>
      <c r="B87" s="104" t="s">
        <v>241</v>
      </c>
      <c r="C87" s="16">
        <v>4</v>
      </c>
      <c r="D87" s="18">
        <v>0</v>
      </c>
      <c r="E87" s="18" t="s">
        <v>168</v>
      </c>
      <c r="F87" s="12" t="s">
        <v>128</v>
      </c>
    </row>
    <row r="88" spans="1:6" ht="15.75" x14ac:dyDescent="0.25">
      <c r="A88" s="12" t="s">
        <v>239</v>
      </c>
      <c r="B88" s="104" t="s">
        <v>120</v>
      </c>
      <c r="C88" s="16">
        <v>4</v>
      </c>
      <c r="D88" s="18">
        <v>0</v>
      </c>
      <c r="E88" s="18" t="s">
        <v>168</v>
      </c>
      <c r="F88" s="12" t="s">
        <v>128</v>
      </c>
    </row>
    <row r="89" spans="1:6" ht="15.75" x14ac:dyDescent="0.25">
      <c r="A89" s="12" t="s">
        <v>240</v>
      </c>
      <c r="B89" s="104" t="s">
        <v>121</v>
      </c>
      <c r="C89" s="16">
        <v>4</v>
      </c>
      <c r="D89" s="18">
        <v>0</v>
      </c>
      <c r="E89" s="18" t="s">
        <v>168</v>
      </c>
      <c r="F89" s="12" t="s">
        <v>128</v>
      </c>
    </row>
    <row r="90" spans="1:6" ht="15.75" x14ac:dyDescent="0.25">
      <c r="A90" s="12" t="s">
        <v>243</v>
      </c>
      <c r="B90" s="104" t="s">
        <v>261</v>
      </c>
      <c r="C90" s="14">
        <v>16</v>
      </c>
      <c r="D90" s="18">
        <v>0</v>
      </c>
      <c r="E90" s="18" t="s">
        <v>167</v>
      </c>
      <c r="F90" s="12" t="s">
        <v>128</v>
      </c>
    </row>
    <row r="91" spans="1:6" ht="15.75" x14ac:dyDescent="0.25">
      <c r="A91" s="12" t="s">
        <v>244</v>
      </c>
      <c r="B91" s="103" t="s">
        <v>262</v>
      </c>
      <c r="C91" s="14">
        <v>8</v>
      </c>
      <c r="D91" s="18">
        <v>0</v>
      </c>
      <c r="E91" s="18" t="s">
        <v>167</v>
      </c>
      <c r="F91" s="12" t="s">
        <v>128</v>
      </c>
    </row>
    <row r="92" spans="1:6" ht="15.75" x14ac:dyDescent="0.25">
      <c r="A92" s="12" t="s">
        <v>245</v>
      </c>
      <c r="B92" s="104" t="s">
        <v>263</v>
      </c>
      <c r="C92" s="14">
        <v>16</v>
      </c>
      <c r="D92" s="18">
        <v>0</v>
      </c>
      <c r="E92" s="18" t="s">
        <v>167</v>
      </c>
      <c r="F92" s="12" t="s">
        <v>128</v>
      </c>
    </row>
    <row r="93" spans="1:6" ht="15.75" x14ac:dyDescent="0.25">
      <c r="A93" s="12" t="s">
        <v>246</v>
      </c>
      <c r="B93" s="104" t="s">
        <v>264</v>
      </c>
      <c r="C93" s="14">
        <v>16</v>
      </c>
      <c r="D93" s="18">
        <v>0</v>
      </c>
      <c r="E93" s="18" t="s">
        <v>167</v>
      </c>
      <c r="F93" s="12" t="s">
        <v>128</v>
      </c>
    </row>
    <row r="94" spans="1:6" ht="15.75" x14ac:dyDescent="0.25">
      <c r="A94" s="12" t="s">
        <v>247</v>
      </c>
      <c r="B94" s="104" t="s">
        <v>28</v>
      </c>
      <c r="C94" s="16">
        <v>4</v>
      </c>
      <c r="D94" s="18">
        <v>0</v>
      </c>
      <c r="E94" s="18" t="s">
        <v>168</v>
      </c>
      <c r="F94" s="12" t="s">
        <v>128</v>
      </c>
    </row>
    <row r="95" spans="1:6" ht="15.75" x14ac:dyDescent="0.25">
      <c r="A95" s="12" t="s">
        <v>248</v>
      </c>
      <c r="B95" s="104" t="s">
        <v>265</v>
      </c>
      <c r="C95" s="16">
        <v>4</v>
      </c>
      <c r="D95" s="18">
        <v>0</v>
      </c>
      <c r="E95" s="18" t="s">
        <v>168</v>
      </c>
      <c r="F95" s="12" t="s">
        <v>128</v>
      </c>
    </row>
    <row r="96" spans="1:6" ht="15.75" x14ac:dyDescent="0.25">
      <c r="A96" s="12" t="s">
        <v>249</v>
      </c>
      <c r="B96" s="104" t="s">
        <v>266</v>
      </c>
      <c r="C96" s="16">
        <v>4</v>
      </c>
      <c r="D96" s="18">
        <v>0</v>
      </c>
      <c r="E96" s="18" t="s">
        <v>168</v>
      </c>
      <c r="F96" s="12" t="s">
        <v>128</v>
      </c>
    </row>
    <row r="97" spans="1:6" ht="15.75" x14ac:dyDescent="0.25">
      <c r="A97" s="12" t="s">
        <v>250</v>
      </c>
      <c r="B97" s="104" t="s">
        <v>29</v>
      </c>
      <c r="C97" s="16">
        <v>4</v>
      </c>
      <c r="D97" s="18">
        <v>0</v>
      </c>
      <c r="E97" s="18" t="s">
        <v>168</v>
      </c>
      <c r="F97" s="12" t="s">
        <v>128</v>
      </c>
    </row>
    <row r="98" spans="1:6" ht="15.75" x14ac:dyDescent="0.25">
      <c r="A98" s="12" t="s">
        <v>251</v>
      </c>
      <c r="B98" s="104" t="s">
        <v>267</v>
      </c>
      <c r="C98" s="16">
        <v>4</v>
      </c>
      <c r="D98" s="18">
        <v>0</v>
      </c>
      <c r="E98" s="18" t="s">
        <v>168</v>
      </c>
      <c r="F98" s="12" t="s">
        <v>128</v>
      </c>
    </row>
    <row r="99" spans="1:6" ht="15.75" x14ac:dyDescent="0.25">
      <c r="A99" s="12" t="s">
        <v>252</v>
      </c>
      <c r="B99" s="104" t="s">
        <v>268</v>
      </c>
      <c r="C99" s="16">
        <v>4</v>
      </c>
      <c r="D99" s="18">
        <v>0</v>
      </c>
      <c r="E99" s="18" t="s">
        <v>168</v>
      </c>
      <c r="F99" s="12" t="s">
        <v>128</v>
      </c>
    </row>
    <row r="100" spans="1:6" ht="15.75" x14ac:dyDescent="0.25">
      <c r="A100" s="12" t="s">
        <v>253</v>
      </c>
      <c r="B100" s="104" t="s">
        <v>269</v>
      </c>
      <c r="C100" s="16">
        <v>4</v>
      </c>
      <c r="D100" s="18">
        <v>0</v>
      </c>
      <c r="E100" s="18" t="s">
        <v>168</v>
      </c>
      <c r="F100" s="12" t="s">
        <v>128</v>
      </c>
    </row>
    <row r="101" spans="1:6" ht="15.75" x14ac:dyDescent="0.25">
      <c r="A101" s="23" t="s">
        <v>255</v>
      </c>
      <c r="B101" s="4" t="s">
        <v>53</v>
      </c>
      <c r="C101" s="102">
        <v>16</v>
      </c>
      <c r="D101" s="19">
        <v>200</v>
      </c>
      <c r="E101" s="19" t="s">
        <v>167</v>
      </c>
      <c r="F101" s="23"/>
    </row>
    <row r="102" spans="1:6" ht="15.75" x14ac:dyDescent="0.25">
      <c r="A102" s="23" t="s">
        <v>256</v>
      </c>
      <c r="B102" s="4" t="s">
        <v>270</v>
      </c>
      <c r="C102" s="102">
        <v>8</v>
      </c>
      <c r="D102" s="19">
        <v>100</v>
      </c>
      <c r="E102" s="19" t="s">
        <v>167</v>
      </c>
      <c r="F102" s="23"/>
    </row>
    <row r="103" spans="1:6" ht="15.75" x14ac:dyDescent="0.25">
      <c r="A103" s="23" t="s">
        <v>257</v>
      </c>
      <c r="B103" s="4" t="s">
        <v>271</v>
      </c>
      <c r="C103" s="102">
        <v>16</v>
      </c>
      <c r="D103" s="19">
        <v>200</v>
      </c>
      <c r="E103" s="19" t="s">
        <v>167</v>
      </c>
      <c r="F103" s="23"/>
    </row>
    <row r="104" spans="1:6" ht="15.75" x14ac:dyDescent="0.25">
      <c r="A104" s="12" t="s">
        <v>258</v>
      </c>
      <c r="B104" s="104" t="s">
        <v>272</v>
      </c>
      <c r="C104" s="16">
        <v>16</v>
      </c>
      <c r="D104" s="18">
        <v>0</v>
      </c>
      <c r="E104" s="18" t="s">
        <v>167</v>
      </c>
      <c r="F104" s="12" t="s">
        <v>128</v>
      </c>
    </row>
    <row r="105" spans="1:6" ht="15.75" x14ac:dyDescent="0.25">
      <c r="A105" s="12" t="s">
        <v>259</v>
      </c>
      <c r="B105" s="104" t="s">
        <v>273</v>
      </c>
      <c r="C105" s="16">
        <v>4</v>
      </c>
      <c r="D105" s="18">
        <v>0</v>
      </c>
      <c r="E105" s="18" t="s">
        <v>168</v>
      </c>
      <c r="F105" s="12" t="s">
        <v>128</v>
      </c>
    </row>
    <row r="106" spans="1:6" ht="15.75" x14ac:dyDescent="0.25">
      <c r="A106" s="12" t="s">
        <v>260</v>
      </c>
      <c r="B106" s="104" t="s">
        <v>56</v>
      </c>
      <c r="C106" s="16">
        <v>4</v>
      </c>
      <c r="D106" s="18">
        <v>0</v>
      </c>
      <c r="E106" s="18" t="s">
        <v>168</v>
      </c>
      <c r="F106" s="12" t="s">
        <v>128</v>
      </c>
    </row>
    <row r="107" spans="1:6" ht="15.75" x14ac:dyDescent="0.25">
      <c r="A107" t="s">
        <v>2</v>
      </c>
      <c r="B107" s="4" t="s">
        <v>123</v>
      </c>
      <c r="C107" s="11">
        <v>40</v>
      </c>
      <c r="D107" s="19">
        <v>300</v>
      </c>
      <c r="E107" s="19" t="s">
        <v>167</v>
      </c>
    </row>
    <row r="108" spans="1:6" ht="15.75" x14ac:dyDescent="0.25">
      <c r="A108" t="s">
        <v>122</v>
      </c>
      <c r="B108" s="4" t="s">
        <v>124</v>
      </c>
      <c r="C108" s="11">
        <v>40</v>
      </c>
      <c r="D108" s="19">
        <v>300</v>
      </c>
      <c r="E108" s="19" t="s">
        <v>167</v>
      </c>
    </row>
    <row r="109" spans="1:6" ht="15.75" x14ac:dyDescent="0.25">
      <c r="A109" s="23" t="s">
        <v>170</v>
      </c>
      <c r="B109" s="90" t="s">
        <v>171</v>
      </c>
      <c r="C109" s="11">
        <v>24</v>
      </c>
      <c r="D109" s="19">
        <v>150</v>
      </c>
      <c r="E109" s="19" t="s">
        <v>167</v>
      </c>
    </row>
    <row r="110" spans="1:6" ht="15.75" x14ac:dyDescent="0.25">
      <c r="A110" s="23" t="s">
        <v>277</v>
      </c>
      <c r="B110" s="90" t="s">
        <v>278</v>
      </c>
      <c r="D110" s="19">
        <v>100</v>
      </c>
      <c r="E110" s="19" t="s">
        <v>167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7"/>
  <sheetViews>
    <sheetView workbookViewId="0">
      <selection activeCell="E7" sqref="E7"/>
    </sheetView>
  </sheetViews>
  <sheetFormatPr defaultRowHeight="15" x14ac:dyDescent="0.25"/>
  <cols>
    <col min="1" max="1" width="34.5703125" customWidth="1"/>
    <col min="2" max="2" width="19.42578125" bestFit="1" customWidth="1"/>
    <col min="3" max="3" width="17.7109375" customWidth="1"/>
    <col min="4" max="4" width="13.28515625" customWidth="1"/>
    <col min="5" max="5" width="14.5703125" customWidth="1"/>
    <col min="6" max="6" width="13.85546875" customWidth="1"/>
    <col min="7" max="7" width="17.85546875" customWidth="1"/>
    <col min="8" max="8" width="17.42578125" customWidth="1"/>
    <col min="9" max="9" width="14.42578125" bestFit="1" customWidth="1"/>
    <col min="13" max="13" width="33.28515625" customWidth="1"/>
    <col min="14" max="14" width="32.28515625" bestFit="1" customWidth="1"/>
    <col min="15" max="15" width="36" bestFit="1" customWidth="1"/>
    <col min="16" max="16" width="24.28515625" customWidth="1"/>
    <col min="17" max="17" width="32.5703125" bestFit="1" customWidth="1"/>
  </cols>
  <sheetData>
    <row r="1" spans="1:17" s="21" customFormat="1" ht="45" x14ac:dyDescent="0.25">
      <c r="A1" s="21" t="s">
        <v>136</v>
      </c>
      <c r="B1" s="21" t="s">
        <v>137</v>
      </c>
      <c r="C1" s="21" t="s">
        <v>131</v>
      </c>
      <c r="D1" s="21" t="s">
        <v>218</v>
      </c>
      <c r="E1" s="21" t="s">
        <v>141</v>
      </c>
      <c r="F1" s="21" t="s">
        <v>138</v>
      </c>
      <c r="G1" s="21" t="s">
        <v>139</v>
      </c>
      <c r="H1" s="21" t="s">
        <v>242</v>
      </c>
      <c r="I1" s="21" t="s">
        <v>140</v>
      </c>
      <c r="J1" s="21" t="s">
        <v>172</v>
      </c>
      <c r="K1" s="21" t="s">
        <v>254</v>
      </c>
    </row>
    <row r="2" spans="1:17" x14ac:dyDescent="0.25">
      <c r="A2" t="s">
        <v>40</v>
      </c>
      <c r="B2" t="s">
        <v>54</v>
      </c>
      <c r="C2" t="s">
        <v>55</v>
      </c>
      <c r="D2" t="s">
        <v>210</v>
      </c>
      <c r="E2" t="s">
        <v>17</v>
      </c>
      <c r="F2" t="s">
        <v>99</v>
      </c>
      <c r="G2" t="s">
        <v>21</v>
      </c>
      <c r="H2" s="23" t="s">
        <v>243</v>
      </c>
      <c r="I2" t="s">
        <v>2</v>
      </c>
      <c r="J2" t="s">
        <v>170</v>
      </c>
      <c r="K2" t="s">
        <v>255</v>
      </c>
    </row>
    <row r="3" spans="1:17" ht="30" x14ac:dyDescent="0.25">
      <c r="A3" t="s">
        <v>31</v>
      </c>
      <c r="B3" t="s">
        <v>57</v>
      </c>
      <c r="C3" t="s">
        <v>72</v>
      </c>
      <c r="D3" t="s">
        <v>211</v>
      </c>
      <c r="E3" t="s">
        <v>4</v>
      </c>
      <c r="F3" t="s">
        <v>25</v>
      </c>
      <c r="G3" t="s">
        <v>3</v>
      </c>
      <c r="H3" s="23" t="s">
        <v>244</v>
      </c>
      <c r="I3" t="s">
        <v>122</v>
      </c>
      <c r="J3" t="s">
        <v>277</v>
      </c>
      <c r="K3" t="s">
        <v>256</v>
      </c>
      <c r="M3" s="22" t="s">
        <v>142</v>
      </c>
      <c r="N3" t="str">
        <f>TRIM(M3)</f>
        <v>Управление и лична ефективност</v>
      </c>
      <c r="O3" t="str">
        <f>UPPER(N3)</f>
        <v>УПРАВЛЕНИЕ И ЛИЧНА ЕФЕКТИВНОСТ</v>
      </c>
      <c r="P3" t="str">
        <f>LOWER(O3)</f>
        <v>управление и лична ефективност</v>
      </c>
      <c r="Q3" t="str">
        <f>UPPER(LEFT(P3,1))</f>
        <v>У</v>
      </c>
    </row>
    <row r="4" spans="1:17" x14ac:dyDescent="0.25">
      <c r="A4" t="s">
        <v>33</v>
      </c>
      <c r="B4" t="s">
        <v>58</v>
      </c>
      <c r="C4" t="s">
        <v>73</v>
      </c>
      <c r="D4" t="s">
        <v>212</v>
      </c>
      <c r="E4" t="s">
        <v>20</v>
      </c>
      <c r="F4" t="s">
        <v>100</v>
      </c>
      <c r="G4" t="s">
        <v>19</v>
      </c>
      <c r="H4" s="23" t="s">
        <v>245</v>
      </c>
      <c r="K4" t="s">
        <v>257</v>
      </c>
      <c r="M4" s="22" t="s">
        <v>143</v>
      </c>
      <c r="N4" t="str">
        <f t="shared" ref="N4:N11" si="0">TRIM(M4)</f>
        <v>Публични политики</v>
      </c>
      <c r="O4" t="str">
        <f t="shared" ref="O4:O11" si="1">UPPER(N4)</f>
        <v>ПУБЛИЧНИ ПОЛИТИКИ</v>
      </c>
      <c r="P4" t="str">
        <f t="shared" ref="P4:P11" si="2">LOWER(O4)</f>
        <v>публични политики</v>
      </c>
    </row>
    <row r="5" spans="1:17" x14ac:dyDescent="0.25">
      <c r="A5" t="s">
        <v>39</v>
      </c>
      <c r="B5" t="s">
        <v>59</v>
      </c>
      <c r="C5" t="s">
        <v>74</v>
      </c>
      <c r="D5" t="s">
        <v>213</v>
      </c>
      <c r="E5" t="s">
        <v>23</v>
      </c>
      <c r="F5" t="s">
        <v>101</v>
      </c>
      <c r="G5" t="s">
        <v>10</v>
      </c>
      <c r="H5" s="23" t="s">
        <v>246</v>
      </c>
      <c r="K5" t="s">
        <v>258</v>
      </c>
      <c r="M5" s="22" t="s">
        <v>144</v>
      </c>
      <c r="N5" t="str">
        <f t="shared" si="0"/>
        <v>Нормотворчество</v>
      </c>
      <c r="O5" t="str">
        <f t="shared" si="1"/>
        <v>НОРМОТВОРЧЕСТВО</v>
      </c>
      <c r="P5" t="str">
        <f t="shared" si="2"/>
        <v>нормотворчество</v>
      </c>
    </row>
    <row r="6" spans="1:17" ht="30" x14ac:dyDescent="0.25">
      <c r="A6" t="s">
        <v>38</v>
      </c>
      <c r="B6" t="s">
        <v>1</v>
      </c>
      <c r="C6" t="s">
        <v>75</v>
      </c>
      <c r="D6" t="s">
        <v>214</v>
      </c>
      <c r="E6" t="s">
        <v>7</v>
      </c>
      <c r="F6" t="s">
        <v>26</v>
      </c>
      <c r="G6" t="s">
        <v>111</v>
      </c>
      <c r="H6" s="23" t="s">
        <v>247</v>
      </c>
      <c r="K6" t="s">
        <v>259</v>
      </c>
      <c r="M6" s="22" t="s">
        <v>145</v>
      </c>
      <c r="N6" t="str">
        <f t="shared" si="0"/>
        <v>България в Европейския съюз</v>
      </c>
      <c r="O6" t="str">
        <f t="shared" si="1"/>
        <v>БЪЛГАРИЯ В ЕВРОПЕЙСКИЯ СЪЮЗ</v>
      </c>
      <c r="P6" t="str">
        <f t="shared" si="2"/>
        <v>българия в европейския съюз</v>
      </c>
    </row>
    <row r="7" spans="1:17" x14ac:dyDescent="0.25">
      <c r="A7" t="s">
        <v>37</v>
      </c>
      <c r="B7" t="s">
        <v>60</v>
      </c>
      <c r="C7" t="s">
        <v>76</v>
      </c>
      <c r="D7" t="s">
        <v>215</v>
      </c>
      <c r="E7" t="s">
        <v>97</v>
      </c>
      <c r="F7" t="s">
        <v>102</v>
      </c>
      <c r="G7" t="s">
        <v>112</v>
      </c>
      <c r="H7" s="23" t="s">
        <v>248</v>
      </c>
      <c r="K7" t="s">
        <v>260</v>
      </c>
      <c r="M7" s="22" t="s">
        <v>146</v>
      </c>
      <c r="N7" t="str">
        <f t="shared" si="0"/>
        <v>Европейски фондове</v>
      </c>
      <c r="O7" t="str">
        <f t="shared" si="1"/>
        <v>ЕВРОПЕЙСКИ ФОНДОВЕ</v>
      </c>
      <c r="P7" t="str">
        <f t="shared" si="2"/>
        <v>европейски фондове</v>
      </c>
    </row>
    <row r="8" spans="1:17" x14ac:dyDescent="0.25">
      <c r="A8" t="s">
        <v>11</v>
      </c>
      <c r="B8" t="s">
        <v>61</v>
      </c>
      <c r="C8" t="s">
        <v>77</v>
      </c>
      <c r="D8" t="s">
        <v>216</v>
      </c>
      <c r="E8" t="s">
        <v>98</v>
      </c>
      <c r="F8" t="s">
        <v>103</v>
      </c>
      <c r="G8" t="s">
        <v>13</v>
      </c>
      <c r="H8" s="23" t="s">
        <v>249</v>
      </c>
      <c r="M8" s="22" t="s">
        <v>24</v>
      </c>
      <c r="N8" t="str">
        <f t="shared" si="0"/>
        <v>Електронно управление</v>
      </c>
      <c r="O8" t="str">
        <f t="shared" si="1"/>
        <v>ЕЛЕКТРОННО УПРАВЛЕНИЕ</v>
      </c>
      <c r="P8" t="str">
        <f t="shared" si="2"/>
        <v>електронно управление</v>
      </c>
    </row>
    <row r="9" spans="1:17" x14ac:dyDescent="0.25">
      <c r="A9" t="s">
        <v>43</v>
      </c>
      <c r="B9" t="s">
        <v>62</v>
      </c>
      <c r="C9" t="s">
        <v>78</v>
      </c>
      <c r="D9" t="s">
        <v>217</v>
      </c>
      <c r="F9" t="s">
        <v>104</v>
      </c>
      <c r="G9" t="s">
        <v>14</v>
      </c>
      <c r="H9" s="23" t="s">
        <v>250</v>
      </c>
      <c r="M9" s="22" t="s">
        <v>132</v>
      </c>
      <c r="N9" t="str">
        <f t="shared" si="0"/>
        <v>Дигитална компетентност</v>
      </c>
      <c r="O9" t="str">
        <f t="shared" si="1"/>
        <v>ДИГИТАЛНА КОМПЕТЕНТНОСТ</v>
      </c>
      <c r="P9" t="str">
        <f t="shared" si="2"/>
        <v>дигитална компетентност</v>
      </c>
    </row>
    <row r="10" spans="1:17" x14ac:dyDescent="0.25">
      <c r="A10" t="s">
        <v>44</v>
      </c>
      <c r="B10" t="s">
        <v>63</v>
      </c>
      <c r="C10" t="s">
        <v>79</v>
      </c>
      <c r="F10" t="s">
        <v>234</v>
      </c>
      <c r="G10" t="s">
        <v>12</v>
      </c>
      <c r="H10" s="23" t="s">
        <v>251</v>
      </c>
      <c r="M10" s="22" t="s">
        <v>133</v>
      </c>
      <c r="N10" t="str">
        <f t="shared" si="0"/>
        <v>Устойчиво развитие и иновации</v>
      </c>
      <c r="O10" t="str">
        <f t="shared" si="1"/>
        <v>УСТОЙЧИВО РАЗВИТИЕ И ИНОВАЦИИ</v>
      </c>
      <c r="P10" t="str">
        <f t="shared" si="2"/>
        <v>устойчиво развитие и иновации</v>
      </c>
    </row>
    <row r="11" spans="1:17" x14ac:dyDescent="0.25">
      <c r="A11" t="s">
        <v>46</v>
      </c>
      <c r="B11" t="s">
        <v>64</v>
      </c>
      <c r="C11" t="s">
        <v>80</v>
      </c>
      <c r="G11" t="s">
        <v>113</v>
      </c>
      <c r="H11" s="23" t="s">
        <v>252</v>
      </c>
      <c r="M11" s="22" t="s">
        <v>134</v>
      </c>
      <c r="N11" t="str">
        <f t="shared" si="0"/>
        <v>Чуждоезиково обучение</v>
      </c>
      <c r="O11" t="str">
        <f t="shared" si="1"/>
        <v>ЧУЖДОЕЗИКОВО ОБУЧЕНИЕ</v>
      </c>
      <c r="P11" t="str">
        <f t="shared" si="2"/>
        <v>чуждоезиково обучение</v>
      </c>
    </row>
    <row r="12" spans="1:17" x14ac:dyDescent="0.25">
      <c r="A12" t="s">
        <v>48</v>
      </c>
      <c r="B12" t="s">
        <v>65</v>
      </c>
      <c r="C12" t="s">
        <v>81</v>
      </c>
      <c r="G12" t="s">
        <v>114</v>
      </c>
      <c r="H12" s="23" t="s">
        <v>253</v>
      </c>
    </row>
    <row r="13" spans="1:17" x14ac:dyDescent="0.25">
      <c r="A13" t="s">
        <v>6</v>
      </c>
      <c r="B13" t="s">
        <v>66</v>
      </c>
      <c r="C13" t="s">
        <v>82</v>
      </c>
      <c r="G13" t="s">
        <v>115</v>
      </c>
      <c r="H13" s="23"/>
    </row>
    <row r="14" spans="1:17" x14ac:dyDescent="0.25">
      <c r="A14" t="s">
        <v>16</v>
      </c>
      <c r="B14" t="s">
        <v>18</v>
      </c>
      <c r="C14" t="s">
        <v>22</v>
      </c>
      <c r="G14" t="s">
        <v>15</v>
      </c>
      <c r="H14" s="23"/>
    </row>
    <row r="15" spans="1:17" x14ac:dyDescent="0.25">
      <c r="A15" t="s">
        <v>52</v>
      </c>
      <c r="B15" t="s">
        <v>67</v>
      </c>
      <c r="C15" t="s">
        <v>83</v>
      </c>
      <c r="G15" t="s">
        <v>239</v>
      </c>
      <c r="H15" s="23"/>
    </row>
    <row r="16" spans="1:17" x14ac:dyDescent="0.25">
      <c r="B16" t="s">
        <v>68</v>
      </c>
      <c r="C16" t="s">
        <v>84</v>
      </c>
      <c r="G16" t="s">
        <v>240</v>
      </c>
      <c r="H16" s="23"/>
    </row>
    <row r="17" spans="3:8" x14ac:dyDescent="0.25">
      <c r="C17" t="s">
        <v>208</v>
      </c>
      <c r="H17" s="2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Plan_Obuchenia</vt:lpstr>
      <vt:lpstr>Opis_Finansi</vt:lpstr>
      <vt:lpstr>Katalog23</vt:lpstr>
      <vt:lpstr>Programms</vt:lpstr>
      <vt:lpstr>Годишни_форуми</vt:lpstr>
      <vt:lpstr>Дигитална_компетентност</vt:lpstr>
      <vt:lpstr>Европейски_фондове</vt:lpstr>
      <vt:lpstr>Електронно_управление</vt:lpstr>
      <vt:lpstr>Етика_и_интегритет</vt:lpstr>
      <vt:lpstr>Иновации_в_публичния_сектор</vt:lpstr>
      <vt:lpstr>Нормотворчество</vt:lpstr>
      <vt:lpstr>Публични_политики</vt:lpstr>
      <vt:lpstr>Регулаторна_политика</vt:lpstr>
      <vt:lpstr>Управление_и_лична_ефективност</vt:lpstr>
      <vt:lpstr>Чуждоезиково_обучение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Stoimenov</dc:creator>
  <cp:lastModifiedBy>Windows User</cp:lastModifiedBy>
  <cp:lastPrinted>2023-01-25T06:49:35Z</cp:lastPrinted>
  <dcterms:created xsi:type="dcterms:W3CDTF">2017-01-23T10:13:07Z</dcterms:created>
  <dcterms:modified xsi:type="dcterms:W3CDTF">2023-02-22T13:17:48Z</dcterms:modified>
</cp:coreProperties>
</file>